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HalfarP" reservationPassword="0"/>
  <workbookPr/>
  <bookViews>
    <workbookView xWindow="240" yWindow="120" windowWidth="14940" windowHeight="9225" activeTab="0"/>
  </bookViews>
  <sheets>
    <sheet name="Rekapitulace" sheetId="1" r:id="rId1"/>
    <sheet name="PS 07-22-05" sheetId="2" r:id="rId2"/>
    <sheet name="PS 07-22-08" sheetId="3" r:id="rId3"/>
    <sheet name="PS 07-22-02" sheetId="4" r:id="rId4"/>
    <sheet name="PS 07-22-03" sheetId="5" r:id="rId5"/>
    <sheet name="PS 07-22-04" sheetId="6" r:id="rId6"/>
    <sheet name="PS 07-22-06" sheetId="7" r:id="rId7"/>
    <sheet name="PS 07-22-07" sheetId="8" r:id="rId8"/>
    <sheet name="SO 07-32-01" sheetId="9" r:id="rId9"/>
    <sheet name="SO 07-34-61" sheetId="10" r:id="rId10"/>
    <sheet name="SO 07-34-62" sheetId="11" r:id="rId11"/>
    <sheet name="SO 07-36-01" sheetId="12" r:id="rId12"/>
    <sheet name="SO 07-52-01" sheetId="13" r:id="rId13"/>
    <sheet name="SO 07-52-03" sheetId="14" r:id="rId14"/>
    <sheet name="SO 07-52-02" sheetId="15" r:id="rId15"/>
    <sheet name="SO 07-54-01" sheetId="16" r:id="rId16"/>
    <sheet name="SO 07-60-01.01" sheetId="17" r:id="rId17"/>
    <sheet name="SO 07-60-01.02" sheetId="18" r:id="rId18"/>
    <sheet name="SO 07-66-01" sheetId="19" r:id="rId19"/>
    <sheet name="SO 07-66-02" sheetId="20" r:id="rId20"/>
    <sheet name="SO 07-67-01" sheetId="21" r:id="rId21"/>
    <sheet name="SO 98-98" sheetId="22" r:id="rId22"/>
    <sheet name="SO 90-90" sheetId="23" r:id="rId23"/>
  </sheets>
  <definedNames/>
  <calcPr/>
  <webPublishing/>
</workbook>
</file>

<file path=xl/sharedStrings.xml><?xml version="1.0" encoding="utf-8"?>
<sst xmlns="http://schemas.openxmlformats.org/spreadsheetml/2006/main" count="11076" uniqueCount="1622">
  <si>
    <t>Aspe</t>
  </si>
  <si>
    <t>Rekapitulace ceny</t>
  </si>
  <si>
    <t>21-180.250-zm00</t>
  </si>
  <si>
    <t>Výstavba železniční zastávky Pardubice centrum</t>
  </si>
  <si>
    <t>20230621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</si>
  <si>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</si>
  <si>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</si>
  <si>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</si>
  <si>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</si>
  <si>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</si>
  <si>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</si>
  <si>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</si>
  <si>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</si>
  <si>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</si>
  <si>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D.1.2</t>
  </si>
  <si>
    <t>Sdělovací zařízení</t>
  </si>
  <si>
    <t xml:space="preserve">  PS 07-22-05</t>
  </si>
  <si>
    <t>Zastávka Pardubice centrum, úpravy a ochrana kabelizace SŽ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</si>
  <si>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</si>
  <si>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</si>
  <si>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</si>
  <si>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</si>
  <si>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</si>
  <si>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</si>
  <si>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</si>
  <si>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</si>
  <si>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</si>
  <si>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</si>
  <si>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</si>
  <si>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</si>
  <si>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</si>
  <si>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</si>
  <si>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</si>
  <si>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</si>
  <si>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</si>
  <si>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</si>
  <si>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</si>
  <si>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</si>
  <si>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</si>
  <si>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</si>
  <si>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</si>
  <si>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</si>
  <si>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</si>
  <si>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</si>
  <si>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</si>
  <si>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07-22-05</t>
  </si>
  <si>
    <t>SD</t>
  </si>
  <si>
    <t>1</t>
  </si>
  <si>
    <t>Zemní práce</t>
  </si>
  <si>
    <t>P</t>
  </si>
  <si>
    <t>13173</t>
  </si>
  <si>
    <t>HLOUBENÍ JAM ZAPAŽ I NEPAŽ TŘ. I</t>
  </si>
  <si>
    <t>M3</t>
  </si>
  <si>
    <t>2022_OTSKP</t>
  </si>
  <si>
    <t>PP</t>
  </si>
  <si>
    <t>VV</t>
  </si>
  <si>
    <t>viz textová a výkresová část projektové dokumentace</t>
  </si>
  <si>
    <t>TS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</si>
  <si>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</si>
  <si>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13273</t>
  </si>
  <si>
    <t>HLOUBENÍ RÝH ŠÍŘ DO 2M PAŽ I NEPAŽ TŘ. I</t>
  </si>
  <si>
    <t>17411</t>
  </si>
  <si>
    <t>ZÁSYP JAM A RÝH ZEMINOU SE ZHUTNĚNÍM</t>
  </si>
  <si>
    <t>zásyp základů z líce stojin vytěženým materiálem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</si>
  <si>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</si>
  <si>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4</t>
  </si>
  <si>
    <t>701001</t>
  </si>
  <si>
    <t>OZNAČOVACÍ ŠTÍTEK KABELOVÉHO VEDENÍ, SPOJKY NEBO KABELOVÉ SKŘÍNĚ (VČETNĚ OBJÍMKY)</t>
  </si>
  <si>
    <t>KUS</t>
  </si>
  <si>
    <t>1. Položka obsahuje:   
 – veškeré práce a materiál obsažený v názvu položky   
2. Položka neobsahuje:   
 X   
3. Způsob měření:   
Udává se počet kusů kompletní konstrukce nebo práce.</t>
  </si>
  <si>
    <t>5</t>
  </si>
  <si>
    <t>701004</t>
  </si>
  <si>
    <t>VYHLEDÁVACÍ MARKER ZEMNÍ</t>
  </si>
  <si>
    <t>6</t>
  </si>
  <si>
    <t>702111</t>
  </si>
  <si>
    <t>KABELOVÝ ŽLAB ZEMNÍ VČETNĚ KRYTU SVĚTLÉ ŠÍŘKY DO 120 MM</t>
  </si>
  <si>
    <t>M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</si>
  <si>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</si>
  <si>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7</t>
  </si>
  <si>
    <t>702312</t>
  </si>
  <si>
    <t>ZAKRYTÍ KABELŮ VÝSTRAŽNOU FÓLIÍ ŠÍŘKY PŘES 20 DO 40 CM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</si>
  <si>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  
2. Položka neobsahuje:   
 X   
3. Způsob měření:   
Udává se počet sad, které se skládají z předepsaných dílů, jež tvoří požadovaný celek, za každý započatý měsíc pronájmu.</t>
  </si>
  <si>
    <t>8</t>
  </si>
  <si>
    <t>702422</t>
  </si>
  <si>
    <t>KABELOVÝ PROSTUP DO OBJEKTU PŘES ZÁKLAD BETONOVÝ SVĚTLÉ ŠÍŘKY PŘES 100 DO 200 MM</t>
  </si>
  <si>
    <t>1. Položka obsahuje:   
 – kompletní montáž, rozměření, upevnění, sváření, řezání, spojování a pod.    
 – veškerý spojovací a montážní materiál vč. upevňovacího materiálu ( stojky, držáky, konzoly apod.)   
 – elektrické pospojování   
 – pomocné mechanismy a nátěr   
2. Položka neobsahuje:   
 – víko a kabelové příchytky   
3. Způsob měření:   
Měří se metr délkový.</t>
  </si>
  <si>
    <t>9</t>
  </si>
  <si>
    <t>702810</t>
  </si>
  <si>
    <t>VYČIŠTĚNÍ STÁVAJÍCÍHO KABELOVÉHO PROSTUPU Z TVÁRNIC NEBO CHRÁNIČEK S KABELOVOU KOMOROU</t>
  </si>
  <si>
    <t>1. Položka obsahuje:   
 – vysekání otvoru pro skříň a kabelový svod v průměrném zdivu včetně odstranění případného obkladu   
 – zazdění skříně a kabelového svodu včetně kompletní obnovy omítek/fasády nebo obkladů   
 – pomocné mechanismy   
2. Položka neobsahuje:   
 X   
3. Způsob měření:   
Udává se počet kusů kompletní konstrukce nebo práce.</t>
  </si>
  <si>
    <t>10</t>
  </si>
  <si>
    <t>702901</t>
  </si>
  <si>
    <t>ZASYPÁNÍ KABELOVÉHO ŽLABU VRSTVOU Z PŘESÁTÉHO PÍSKU ČI VÝKOPKU SVĚTLÉ ŠÍŘKY DO 120 MM</t>
  </si>
  <si>
    <t>1. Položka obsahuje:   
 – veškeré zemní práce včetně dodání zásypového materiálu   
2. Položka neobsahuje:   
 X   
3. Způsob měření:   
Měří se metr délkový.</t>
  </si>
  <si>
    <t>11</t>
  </si>
  <si>
    <t>703722</t>
  </si>
  <si>
    <t>KABELOVÁ PŘÍCHYTKA PRO ROZSAH UPNUTÍ OD 26 DO 50 MM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</si>
  <si>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Udává se počet kusů kompletní konstrukce nebo práce.</t>
  </si>
  <si>
    <t>12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</si>
  <si>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</si>
  <si>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</si>
  <si>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</si>
  <si>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13</t>
  </si>
  <si>
    <t>703762</t>
  </si>
  <si>
    <t>KABELOVÁ UCPÁVKA VODĚ ODOLNÁ PRO VNITŘNÍ PRŮMĚR OTVORU 65 - 110MM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</si>
  <si>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</si>
  <si>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14</t>
  </si>
  <si>
    <t>709210</t>
  </si>
  <si>
    <t>KŘIŽOVATKA KABELOVÝCH VEDENÍ SE STÁVAJÍCÍ INŽENÝRSKOU SÍTÍ (KABELEM, POTRUBÍM APOD.)</t>
  </si>
  <si>
    <t>Dodávky, montáže a nosný materiál</t>
  </si>
  <si>
    <t>15</t>
  </si>
  <si>
    <t>643477R</t>
  </si>
  <si>
    <t>PŘEPOJOVÁNÍ OKRUHŮ NA OPTICKÝCH VLÁKNECH PŘI PŘEVÁDĚNÍ PROVOZU</t>
  </si>
  <si>
    <t>KPL</t>
  </si>
  <si>
    <t>R-POLOŽKA</t>
  </si>
  <si>
    <t>1. Položka obsahuje:    
 – Zahrnuje veškeré náklady spojené s přepojováním provozu na optických vláknech. Dále obsahuje cenu za pom. mechanismy včetně všech ostatních vedlejších nákladů.    
2. Položka neobsahuje:    
 X    
3. Způsob měření:    
Udává se v komplet.</t>
  </si>
  <si>
    <t>16</t>
  </si>
  <si>
    <t>703452</t>
  </si>
  <si>
    <t>ELEKTROINSTALAČNÍ TRUBKA S FUNKČNÍ ODOLNOSTÍ PŘI POŽÁRU VČETNĚ UPEVNĚNÍ A PŘÍSLUŠENSTVÍ DN PRŮMĚRU PŘES 25 DO 40 MM</t>
  </si>
  <si>
    <t>1. Položka obsahuje:   
 – vybourání otvoru z kabelové rýhy do budovy v základovém zdivu z tvrdého kamene spojovaného nastavenou maltou při tloušťce zdi do 90cm   
 – úpravu otvoru a asfaltové izolace zdiva, osazení chráničky, zazdění, začištění a utěsnění otvoru   
 – pomocné mechanismy   
2. Položka neobsahuje:   
 – zatěsnění chráničky po montáži vedení   
3. Způsob měření:   
Udává se počet kusů kompletní konstrukce nebo práce.</t>
  </si>
  <si>
    <t>17</t>
  </si>
  <si>
    <t>75I811</t>
  </si>
  <si>
    <t>KABEL OPTICKÝ SINGLEMODE DO 12 VLÁKEN</t>
  </si>
  <si>
    <t>KMVLÁKNO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</si>
  <si>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zafouknutí, zafouknutí do obsazené trubky, zatažení)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kmvláknech.</t>
  </si>
  <si>
    <t>18</t>
  </si>
  <si>
    <t>75I841</t>
  </si>
  <si>
    <t>KABEL OPTICKÝ - REZERVA DO 500 MM</t>
  </si>
  <si>
    <t>1. Položka obsahuje:   
 – dodávku specifikovaného bloku/zařízení včetně potřebného drobného montážního materiálu   
 – dodávku souvisejícího příslušenství pro specifikovaný blok/zařízení   
 – dopravu a skladování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a práce.</t>
  </si>
  <si>
    <t>19</t>
  </si>
  <si>
    <t>75I911</t>
  </si>
  <si>
    <t>OPTOTRUBKA HDPE PRŮMĚRU DO 40 MM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</si>
  <si>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metrech.</t>
  </si>
  <si>
    <t>20</t>
  </si>
  <si>
    <t>75I91X</t>
  </si>
  <si>
    <t>OPTOTRUBKA HDPE - MONTÁŽ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</si>
  <si>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</si>
  <si>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21</t>
  </si>
  <si>
    <t>75I91Y</t>
  </si>
  <si>
    <t>OPTOTRUBKA HDPE - DEMONTÁŽ</t>
  </si>
  <si>
    <t>1. Položka obsahuje:   
 – demontáž (pro další využití/do šrotu) specifikované kabelizace včetně potřebného drobného pomocného materiálu   
 – veškeré potřebné mechanizmy, včetně obsluhy, náklady na mzdy a přibližné (průměrné) náklady na pořízení potřebných materiálů včetně všech ostatních vedlejších nákladů   
 – odvoz demontované kabelizace a skladování, případně ekologické likvidace bloku/zařízení   
2. Položka neobsahuje:   
 X   
3. Způsob měření:   
Udává se počet metrů kompletní konstrukce nebo práce.</t>
  </si>
  <si>
    <t>22</t>
  </si>
  <si>
    <t>75I961</t>
  </si>
  <si>
    <t>OPTOTRUBKA - HERMETIZACE ÚSEKU DO 2000 M</t>
  </si>
  <si>
    <t>ÚSEK</t>
  </si>
  <si>
    <t>1. Položka obsahuje:   
 – práce spojené s měřením specifikované kabelizace specifikovaným způsobem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úseků.</t>
  </si>
  <si>
    <t>23</t>
  </si>
  <si>
    <t>75I962</t>
  </si>
  <si>
    <t>OPTOTRUBKA - KALIBRACE</t>
  </si>
  <si>
    <t>1. Položka obsahuje:   
 – práce spojené s měřením specifikované kabelizace specifikovaným způsobem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metrů.</t>
  </si>
  <si>
    <t>24</t>
  </si>
  <si>
    <t>75IA11</t>
  </si>
  <si>
    <t>OPTOTRUBKOVÁ SPOJKA PRŮMĚRU DO 40 MM</t>
  </si>
  <si>
    <t>25</t>
  </si>
  <si>
    <t>75IA51</t>
  </si>
  <si>
    <t>OPTOTRUBKOVÁ KONCOVKA PRŮMĚRU DO 40 MM</t>
  </si>
  <si>
    <t>26</t>
  </si>
  <si>
    <t>75IA61</t>
  </si>
  <si>
    <t>OPTOTRUBKOVÁ KONCOKA S VENTILKEM PRŮMĚRU DO 40 MM</t>
  </si>
  <si>
    <t>27</t>
  </si>
  <si>
    <t>75IA71</t>
  </si>
  <si>
    <t>OPTOTRUBKOVÁ PRŮCHODKA PRŮMĚRU DO 40 MM</t>
  </si>
  <si>
    <t>28</t>
  </si>
  <si>
    <t>75IEE2</t>
  </si>
  <si>
    <t>OPTICKÝ ROZVADĚČ 19" PROVEDENÍ 24 VLÁKEN</t>
  </si>
  <si>
    <t>1. Položka obsahuje:   
 – dodávku specifikovaného bloku/zařízení včetně potřebného drobného montážního materiálu   
 – dodávku souvisejícího příslušenství pro specifikovaný blok/zařízení   
 – dopravu a skladování   
2. Položka neobsahuje:   
 X   
3. Způsob měření:   
Udává se počet kusů kompletní konstrukce nebo práce.</t>
  </si>
  <si>
    <t>29</t>
  </si>
  <si>
    <t>75IEEX</t>
  </si>
  <si>
    <t>OPTICKÝ ROZVADĚČ 19" PROVEDENÍ - MONTÁŽ</t>
  </si>
  <si>
    <t>1. Položka obsahuje: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</si>
  <si>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30</t>
  </si>
  <si>
    <t>75IEG1</t>
  </si>
  <si>
    <t>KAZETA PRO ULOŽENÍ SVÁRŮ - DODÁVKA</t>
  </si>
  <si>
    <t>31</t>
  </si>
  <si>
    <t>75IEGX</t>
  </si>
  <si>
    <t>KAZETA PRO ULOŽENÍ SVÁRŮ - MONTÁŽ</t>
  </si>
  <si>
    <t>32</t>
  </si>
  <si>
    <t>75IF91</t>
  </si>
  <si>
    <t>KONSTRUKCE DO SKŘÍNĚ 19" PRO UPEVNĚNÍ ZAŘÍZENÍ</t>
  </si>
  <si>
    <t>33</t>
  </si>
  <si>
    <t>75IH61</t>
  </si>
  <si>
    <t>UKONČENÍ KABELU OPTICKÉHO DO 12 VLÁKEN</t>
  </si>
  <si>
    <t>1. Položka obsahuje:   
 – kompletní ukončení specifikované kabelizace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</si>
  <si>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34</t>
  </si>
  <si>
    <t>75II71</t>
  </si>
  <si>
    <t>SPOJKA OPTICKÁ DO 72 VLÁKEN</t>
  </si>
  <si>
    <t>1. Položka obsahuje:   
 – dodávku specifikovaného bloku/zařízení včetně potřebného drobného montážního materiálu   
 – dopravu a skladování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a práce.</t>
  </si>
  <si>
    <t>35</t>
  </si>
  <si>
    <t>75II7Y</t>
  </si>
  <si>
    <t>SPOJKA OPTICKÁ - DEMONTÁŽ</t>
  </si>
  <si>
    <t>1. Položka obsahuje:   
 – demontáž (pro další využití/do šrotu) specifikovaného bloku/zařízení včetně potřebného drobného pomocného materiálu   
 – veškeré potřebné mechanizmy, včetně obsluhy, náklady na mzdy a přibližné (průměrné) náklady na pořízení potřebných materiálů včetně všech ostatních vedlejších nákladů   
 – odvoz demontovaného bloku/zařízení a skladování, případně ekologické likvidace bloku/zařízení   
2. Položka neobsahuje:   
 X   
3. Způsob měření:   
Udává se počet kusů kompletní konstrukce nebo práce.</t>
  </si>
  <si>
    <t>36</t>
  </si>
  <si>
    <t>75IK11</t>
  </si>
  <si>
    <t>MĚŘENÍ STÁVAJÍCÍHO OPTICKÉHO KABELU</t>
  </si>
  <si>
    <t>VLÁKNO</t>
  </si>
  <si>
    <t>1. Položka obsahuje:   
 – práce spojené s kontrolním měřením stávající optické kabelizace ke zjištění technických parametrů optického kabelu před manipulací včetně potřebného drobného montážního materiálu   
 – měření metodou OTDR na třech vlnových délkách 1310/1550/1625nm v obou směrech dle ČSN EN 61280-4-2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optických vláken.</t>
  </si>
  <si>
    <t>37</t>
  </si>
  <si>
    <t>75IK21</t>
  </si>
  <si>
    <t>MĚŘENÍ KOMPLEXNÍ OPTICKÉHO KABELU</t>
  </si>
  <si>
    <t>1. Položka obsahuje: 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optických vláken.</t>
  </si>
  <si>
    <t>38</t>
  </si>
  <si>
    <t>75J821</t>
  </si>
  <si>
    <t>OPTICKÝ PIGTAIL SINGLEMODE DO 2 M</t>
  </si>
  <si>
    <t>1. Položka obsahuje:   
 – dodávku specifikované kabelizace včetně potřebného drobného montážního materiálu   
 – dopravu a skladování   
2. Položka neobsahuje:   
 X   
3. Způsob měření:   
Dodávka specifikované kabelizace se měří v délce udané v kusech.</t>
  </si>
  <si>
    <t>39</t>
  </si>
  <si>
    <t>75J82X</t>
  </si>
  <si>
    <t>OPTICKÝ PIGTAIL SINGLEMODE - MONTÁŽ</t>
  </si>
  <si>
    <t>1. Položka obsahuje:   
 – práce spojené s montáží specifikované kabelizace specifikovaným způsobem   
 – veškeré potřebné mechanizmy, včetně obsluhy, náklady na mzdy a přibližné (průměrné) náklady na pořízení potřebných materiálů   
2. Položka neobsahuje:   
 X   
3. Způsob měření:   
Práce specifikovaného se měří délce kabelizace udané v kusech.</t>
  </si>
  <si>
    <t>40</t>
  </si>
  <si>
    <t>75J921</t>
  </si>
  <si>
    <t>OPTICKÝ PATCHCORD SINGLEMODE DO 5 M</t>
  </si>
  <si>
    <t>41</t>
  </si>
  <si>
    <t>75J92X</t>
  </si>
  <si>
    <t>OPTICKÝ PATCHCORD SINGLEMODE - MONTÁŽ</t>
  </si>
  <si>
    <t>42</t>
  </si>
  <si>
    <t>R75IL71</t>
  </si>
  <si>
    <t>KABELOVÁ KNIHA - VYHOTOVENÍ</t>
  </si>
  <si>
    <t>1. Položka obsahuje:    
 – zhotovení kabelové knihy plánů dle požadavku správce a majitele zařízení a "Základní technické specifikace optických kabelů a jejich přislušenství v telekomunikační síti SŽDC".    
2. Položka neobsahuje:    
 X    
3. Způsob měření:    
Měřící práce se udávají počtem metrů kabeláže, pro kterou má být kniha zhotovena.</t>
  </si>
  <si>
    <t>R015</t>
  </si>
  <si>
    <t>LIKVIDACE ODPADŮ včetně dopravy</t>
  </si>
  <si>
    <t>43</t>
  </si>
  <si>
    <t>R015111</t>
  </si>
  <si>
    <t>901</t>
  </si>
  <si>
    <t>NEOCEŇOVAT - POPLATKY ZA LIKVIDACŮ ODPADŮ NEKONTAMINOVANÝCH - 17 05 04 VYTĚŽENÉ ZEMINY A HORNINY - I. TŘÍDA TĚŽITELNOSTI, včetně dopravy</t>
  </si>
  <si>
    <t>T</t>
  </si>
  <si>
    <t>1. Položka obsahuje: • veškeré poplatky provozovateli skládky, recyklační linky nebo jiného zařízení na zpracování nebo likvidaci odpadů související s převzetím, uložením, zpracováním nebo likvidací odpadu, • náklady spojené s dopravou odpadu z místa stavby na místo převzetí provozovatelem skládky, recyklační linky nebo jiného zařízení na zpracování nebo likvidaci odpadů, • náklady spojené s vyložením a manipulací s materiálem v místě skládky. 3. Způsob měření: • [měrná jednotka – nejčastěji Tuna] určující množství odpadu vytříděného v souladu se zákonem č. 541/2020 Sb., o odpadech, v platném znění</t>
  </si>
  <si>
    <t>44</t>
  </si>
  <si>
    <t>R015240</t>
  </si>
  <si>
    <t>934</t>
  </si>
  <si>
    <t>NEOCEŇOVAT - LIKVIDACE ODPADŮ NEKONTAMINOVANÝCH - 20 03 99 ODPAD PODOBNÝ KOMUNÁLNÍMU ODPADU, včetně dopravy</t>
  </si>
  <si>
    <t>ODP+d</t>
  </si>
  <si>
    <t>Evidenční položka. Neoceňovat v objektu SO/PS, položka se oceňuje pouze v objektu SO 90-90.</t>
  </si>
  <si>
    <t>45</t>
  </si>
  <si>
    <t>R015620</t>
  </si>
  <si>
    <t>941</t>
  </si>
  <si>
    <t>NEOCEŇOVAT - LIKVIDACE ODPADŮ NEBEZPEČNÝCH - 17 04 10 KABELY S IZOLACÍ PAPÍR - OLEJ, včetně dopravy</t>
  </si>
  <si>
    <t xml:space="preserve">  PS 07-22-08</t>
  </si>
  <si>
    <t>Zastávka Pardubice centrum, DDTS ŽDC</t>
  </si>
  <si>
    <t>PS 07-22-08</t>
  </si>
  <si>
    <t>PŘIDRUŽENÁ STAVEBNÍ VÝROBA</t>
  </si>
  <si>
    <t>75O973</t>
  </si>
  <si>
    <t>DDTS ŽDC, VYBAVENÝ PANEL PRO DDTS DO ROZVADĚČE / SKŘÍNĚ</t>
  </si>
  <si>
    <t>Technická specifikace položky odpovídá příslušné cenové soustavě</t>
  </si>
  <si>
    <t>R07220801</t>
  </si>
  <si>
    <t>DDTS ŽDC, INTEGRAČNÍ KONCENTRÁTOR - ÚPRAVA STÁVAJÍCÍHO KONCENTRÁTORU</t>
  </si>
  <si>
    <t>1. Položka obsahuje:   
- kompletní úpravu, upgrade software, licence pro integrační koncetrátor  
- konfigurace koncentrátoru, doplnění TLS  
- náklady spojené s výlukami DDTS v průběhu úprav InK  
- veškeré potřebné mechanizmy, včetně obsluhy, náklady na mzdy a přibližné (průměrné) náklady na pořízení potřebných materiálů  
- dopravu a skladování  
- výrobní dokuemnatci  
2. Položka neobsahuje:  
 X  
3. Způsob měření:  
Udává se počet kusů kompletní konstrukce nebo práce.</t>
  </si>
  <si>
    <t>75O91A</t>
  </si>
  <si>
    <t>DDTS ŽDC, KOMUNIKAČNÍ PŘEVODNÍK</t>
  </si>
  <si>
    <t>75O912</t>
  </si>
  <si>
    <t>DDTS ŽDC, ŘÍDICÍ STANICE PLC DO 24XDI / 24XDO / 12XAI</t>
  </si>
  <si>
    <t>75O916</t>
  </si>
  <si>
    <t>DDTS ŽDC, MODUL VYHODNOCENÍ VÝPADKU NAPĚTÍ</t>
  </si>
  <si>
    <t>75O918</t>
  </si>
  <si>
    <t>DDTS ŽDC, SNÍMAČ TEPLOTY A VLHKOSTI</t>
  </si>
  <si>
    <t>75O947</t>
  </si>
  <si>
    <t>DDTS ŽDC, INTEGRACE OSV DO INK DDTS ŽDC</t>
  </si>
  <si>
    <t>1ks rozvaděčů OSV + 1ks nadřízený rozvaděč</t>
  </si>
  <si>
    <t>75O948</t>
  </si>
  <si>
    <t>DDTS ŽDC, ROZŠÍŘENÍ INTEGRACE OSV DO INK DDTS ŽDC</t>
  </si>
  <si>
    <t>75O945</t>
  </si>
  <si>
    <t>DDTS ŽDC, INTEGRACE OSV DO SERVERŮ A KLIENTŮ DDTS ŽDC</t>
  </si>
  <si>
    <t>75O946</t>
  </si>
  <si>
    <t>DDTS ŽDC, ROZŠÍŘENÍ INTEGRACE OSV DO SERVERŮ A KLIENTŮ DDTS ŽDC</t>
  </si>
  <si>
    <t>R07220802</t>
  </si>
  <si>
    <t>DDTS ŽDC, INTEGRACE OSE DO INK DDTS ŽDC</t>
  </si>
  <si>
    <t>1. Položka obsahuje:   
- SW integraci jednoho převodníku M-BUS/ Ethernet s maximálním počtem 15ks připojených elektroměrů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</si>
  <si>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75O94K</t>
  </si>
  <si>
    <t>DDTS ŽDC, ROZŠÍŘENÍ INTEGRACE OSE DO INK DDTS ŽDC</t>
  </si>
  <si>
    <t>75O94I</t>
  </si>
  <si>
    <t>DDTS ŽDC, INTEGRACE OSE DO SERVERŮ A KLIENTŮ DDTS ŽDC</t>
  </si>
  <si>
    <t>75O94J</t>
  </si>
  <si>
    <t>DDTS ŽDC, ROZŠÍŘENÍ INTEGRACE OSE DO SERVERŮ A KLIENTŮ DDTS ŽDC</t>
  </si>
  <si>
    <t>75O94M</t>
  </si>
  <si>
    <t>DDTS ŽDC, INTEGRACE ROZ DO INK DDTS ŽDC</t>
  </si>
  <si>
    <t>75O94L</t>
  </si>
  <si>
    <t>DDTS ŽDC, INTEGRACE ROZ DO SERVERŮ A KLIENTŮ DDTS ŽDC</t>
  </si>
  <si>
    <t>75O94S</t>
  </si>
  <si>
    <t>DDTS ŽDC, INTEGRACE KAM DO INK DDTS ŽDC</t>
  </si>
  <si>
    <t>75O94Q</t>
  </si>
  <si>
    <t>DDTS ŽDC, INTEGRACE KAM DO SERVERŮ A KLIENTŮ DDTS ŽDC</t>
  </si>
  <si>
    <t>75O94V</t>
  </si>
  <si>
    <t>DDTS ŽDC, INTEGRACE AKTIVNÍHO PRVKU PŘENOSOVÉHO SYSTÉMU LTDS DO INK DDTS ŽDC</t>
  </si>
  <si>
    <t>75O94U</t>
  </si>
  <si>
    <t>DDTS ŽDC, INTEGRACE AKTIVNÍHO PRVKU PŘENOSOVÉHO SYSTÉMU LTDS DO SERVERŮ A KLIENTŮ DDTS ŽDC</t>
  </si>
  <si>
    <t>75O94Y</t>
  </si>
  <si>
    <t>DDTS ŽDC, INTEGRACE ISC DO INK DDTS ŽDC</t>
  </si>
  <si>
    <t>R07220803</t>
  </si>
  <si>
    <t>DDTS ŽDC, ROZŠÍŘENÍ INTEGRACE ISC DO INK DDTS ŽDC</t>
  </si>
  <si>
    <t>1. Položka obsahuje:   
- rozšíření SW integrace jednoho  informačního systému v žst./zast. v rozsahu osmi dalších tabulí do InK systému DDTS ŽDC  
- licence s potřebnými protokoly MODBUS, DBNet, S-Net, IEC 60870-5-104 atd.   
- parametrizaci a naplnění datových, technologických, telemetrických a řídicích struktur DDTS ŽDC pro přenos informací  
- odzkoušení programového vybavení, ověření uživatelských funkcí na úplné implementaci, verifikace přenášených dat  
- náklady na mzdy  
- programátorské práce včetně potřebného vybavení  
2. Položka neobsahuje:  
X  
3. Způsob měření:  
Udává se počet kusů rozšíření  informačního systému v žst./zast. o osm dalších tabulí</t>
  </si>
  <si>
    <t>75O94W</t>
  </si>
  <si>
    <t>DDTS ŽDC, INTEGRACE ISC DO SERVERŮ A KLIENTŮ DDTS ŽDC</t>
  </si>
  <si>
    <t>75O94X</t>
  </si>
  <si>
    <t>DDTS ŽDC, ROZŠÍŘENÍ INTEGRACE ISC DO SERVERŮ A KLIENTŮ DDTS ŽDC</t>
  </si>
  <si>
    <t>75O951</t>
  </si>
  <si>
    <t>DDTS ŽDC, INTEGRACE NAPÁJECÍHO ZDROJE DO INK DDTS ŽDC</t>
  </si>
  <si>
    <t>75O94Z</t>
  </si>
  <si>
    <t>DDTS ŽDC, INTEGRACE NAPÁJECÍHO ZDROJE DO SERVERŮ A KLIENTŮ DDTS ŽDC</t>
  </si>
  <si>
    <t>75O94B</t>
  </si>
  <si>
    <t>DDTS ŽDC, INTEGRACE PZTS DO INK DDTS ŽDC</t>
  </si>
  <si>
    <t>75O95C</t>
  </si>
  <si>
    <t>DDTS ŽDC, INTEGRACE EE DO INK DDTS ŽDC</t>
  </si>
  <si>
    <t>75O958</t>
  </si>
  <si>
    <t>DDTS ŽDC, INTEGRACE EE DO SERVERŮ A KLIENTŮ DDTS ŽDC</t>
  </si>
  <si>
    <t>75O957</t>
  </si>
  <si>
    <t>DDTS ŽDC, INTEGRACE KLIMATIZAČNÍ NEBO VZT JEDNOTKY DO INK DDTS ŽDC</t>
  </si>
  <si>
    <t>75O956</t>
  </si>
  <si>
    <t>DDTS ŽDC, INTEGRACE KLIMATIZAČNÍ NEBO VZT JEDNOTKY DO SERVERŮ A KLIENTŮ DDTS ŽDC</t>
  </si>
  <si>
    <t>75O95N</t>
  </si>
  <si>
    <t>DDTS ŽDC, INTEGRACE ČIDLA NEBO SENZORU DO INK DDTS ŽDC</t>
  </si>
  <si>
    <t>75O95M</t>
  </si>
  <si>
    <t>DDTS ŽDC, INTEGRACE ČIDLA NEBO SENZORU DO SERVERŮ A KLIENTŮ DDTS ŽDC</t>
  </si>
  <si>
    <t>R07220804</t>
  </si>
  <si>
    <t>ZHOTOVENÍ SERVISNÍ DATOVÉ ZÁSUVKY</t>
  </si>
  <si>
    <t>1. Položka obsahuje:  
 – veškeré konfigurační práce  
 – kompletní montáž  
2. Položka neobsahuje:  
 X  
3. Způsob měření:  
Udává se počet kusů kompletní konstrukce nebo práce.</t>
  </si>
  <si>
    <t>75O95Z</t>
  </si>
  <si>
    <t>DDTS ŽDC, ZÁVĚREČNÁ ZKOUŠKA</t>
  </si>
  <si>
    <t>HOD</t>
  </si>
  <si>
    <t>R07220805</t>
  </si>
  <si>
    <t>DDTS ŽDC, DOPLNĚNÍ, PARAMETRIZACE A KONFIGURACE SMS BRÁNY</t>
  </si>
  <si>
    <t>75K422</t>
  </si>
  <si>
    <t>MĚNIČ NAPĚTÍ DC/DC DO 500W</t>
  </si>
  <si>
    <t>75K425</t>
  </si>
  <si>
    <t>MĚNIČ NAPĚTÍ DC/DC - DOPLNĚNÍ SNMP DOHLEDU</t>
  </si>
  <si>
    <t>75K42X</t>
  </si>
  <si>
    <t>MĚNIČ NAPĚTÍ DC/DC - MONTÁŽ</t>
  </si>
  <si>
    <t>75J131</t>
  </si>
  <si>
    <t>NOSNÁ LIŠTA DIN</t>
  </si>
  <si>
    <t>75J13X</t>
  </si>
  <si>
    <t>NOSNÁ LIŠTA DIN - MONTÁŽ</t>
  </si>
  <si>
    <t>75J212</t>
  </si>
  <si>
    <t>KABEL SDĚLOVACÍ PRO VNITŘNÍ POUŽITÍ DO 10 PÁRŮ PRŮMĚRU 0,5 MM</t>
  </si>
  <si>
    <t>KMPÁR</t>
  </si>
  <si>
    <t>75JA55</t>
  </si>
  <si>
    <t>ROZVADĚČ STRUKT. KABELÁŽE, PATCHPANEL S PŘEPĚŤOVOU OCHRANOU</t>
  </si>
  <si>
    <t>R30029407</t>
  </si>
  <si>
    <t>PŘEPĚŤOVÁ OCHRANA DATOVÉHO KABELU</t>
  </si>
  <si>
    <t>46</t>
  </si>
  <si>
    <t>75JA57</t>
  </si>
  <si>
    <t>ROZVADĚČ STRUKT. KABELÁŽE, PATCHPANEL - ZÁSUVKA RJ45 (KEYSTONE)</t>
  </si>
  <si>
    <t>47</t>
  </si>
  <si>
    <t>75JA5X</t>
  </si>
  <si>
    <t>ROZVADĚČ STRUKT. KABELÁŽE, MONTÁŽ ORGANIZÉRU, PATCHPANELU</t>
  </si>
  <si>
    <t>48</t>
  </si>
  <si>
    <t>R07220806</t>
  </si>
  <si>
    <t>DATOVÁ ZÁSUVKA S INSTALACÍ NA DIN LIŠTU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</si>
  <si>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(ukončeí kabelizace,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</si>
  <si>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49</t>
  </si>
  <si>
    <t>75J931</t>
  </si>
  <si>
    <t>METALICKÝ PATCHCORD DO 2M</t>
  </si>
  <si>
    <t>50</t>
  </si>
  <si>
    <t>75J93X</t>
  </si>
  <si>
    <t>METALICKÝ PATCHCORD - MONTÁŽ</t>
  </si>
  <si>
    <t>51</t>
  </si>
  <si>
    <t>747705</t>
  </si>
  <si>
    <t>MANIPULACE NA ZAŘÍZENÍCH PROVÁDĚNÉ PROVOZOVATELEM</t>
  </si>
  <si>
    <t>52</t>
  </si>
  <si>
    <t>747706</t>
  </si>
  <si>
    <t>ZJIŠŤOVÁNÍ STÁVAJÍCÍHO STAVU ROZVODŮ NN</t>
  </si>
  <si>
    <t>53</t>
  </si>
  <si>
    <t>747301</t>
  </si>
  <si>
    <t>PROVEDENÍ PROHLÍDKY A ZKOUŠKY PRÁVNICKOU OSOBOU, VYDÁNÍ PRŮKAZU ZPŮSOBILOSTI</t>
  </si>
  <si>
    <t>54</t>
  </si>
  <si>
    <t>747701</t>
  </si>
  <si>
    <t>DOKONČOVACÍ MONTÁŽNÍ PRÁCE NA ELEKTRICKÉM ZAŘÍZENÍ</t>
  </si>
  <si>
    <t>55</t>
  </si>
  <si>
    <t>747704</t>
  </si>
  <si>
    <t>ZAŠKOLENÍ OBSLUHY</t>
  </si>
  <si>
    <t>56</t>
  </si>
  <si>
    <t>747213</t>
  </si>
  <si>
    <t>CELKOVÁ PROHLÍDKA, ZKOUŠENÍ, MĚŘENÍ A VYHOTOVENÍ VÝCHOZÍ REVIZNÍ ZPRÁVY, PRO OBJEM IN PŘES 500 DO 1000 TIS. KČ</t>
  </si>
  <si>
    <t>57</t>
  </si>
  <si>
    <t>747214</t>
  </si>
  <si>
    <t>CELKOVÁ PROHLÍDKA, ZKOUŠENÍ, MĚŘENÍ A VYHOTOVENÍ VÝCHOZÍ REVIZNÍ ZPRÁVY, PRO OBJEM IN - PŘÍPLATEK ZA KAŽDÝCH DALŠÍCH I ZAPOČATÝCH 500 TIS. KČ</t>
  </si>
  <si>
    <t>58</t>
  </si>
  <si>
    <t>744Q21</t>
  </si>
  <si>
    <t>SVODIČ PŘEPĚTÍ TYP 1+2 (TŘÍDA B+C) 1-2 PÓLOVÝ</t>
  </si>
  <si>
    <t>59</t>
  </si>
  <si>
    <t>744Q22</t>
  </si>
  <si>
    <t>SVODIČ PŘEPĚTÍ TYP 1+2 (TŘÍDA B+C) 3-4 PÓLOVÝ</t>
  </si>
  <si>
    <t>60</t>
  </si>
  <si>
    <t>744R35</t>
  </si>
  <si>
    <t>OZNAČOVACÍ ŠTÍTEK DO ROZVADĚČE NN</t>
  </si>
  <si>
    <t>61</t>
  </si>
  <si>
    <t>744R36</t>
  </si>
  <si>
    <t>OBAL NA VÝKRESY DO ROZVADĚČE NN</t>
  </si>
  <si>
    <t>62</t>
  </si>
  <si>
    <t>744R21</t>
  </si>
  <si>
    <t>UCPÁVKOVÁ VÝVODKA PRO KABEL O PRŮMĚRU DO 13 MM</t>
  </si>
  <si>
    <t>63</t>
  </si>
  <si>
    <t>744R23</t>
  </si>
  <si>
    <t>UCPÁVKOVÁ VÝVODKA PRO KABEL O PRŮMĚRU OD 14 DO 21 MM</t>
  </si>
  <si>
    <t>64</t>
  </si>
  <si>
    <t>742P15</t>
  </si>
  <si>
    <t>OZNAČOVACÍ ŠTÍTEK NA KABEL</t>
  </si>
  <si>
    <t>65</t>
  </si>
  <si>
    <t>742P13</t>
  </si>
  <si>
    <t>ZATAŽENÍ KABELU DO CHRÁNIČKY - KABEL DO 4 KG/M</t>
  </si>
  <si>
    <t>66</t>
  </si>
  <si>
    <t>741C04</t>
  </si>
  <si>
    <t>OCHRANNÉ POSPOJOVÁNÍ CU VODIČEM DO 16 MM2</t>
  </si>
  <si>
    <t>67</t>
  </si>
  <si>
    <t>742G11</t>
  </si>
  <si>
    <t>KABEL NN DVOU- A TŘÍŽÍLOVÝ CU S PLASTOVOU IZOLACÍ DO 2,5 MM2</t>
  </si>
  <si>
    <t>68</t>
  </si>
  <si>
    <t>742L11</t>
  </si>
  <si>
    <t>UKONČENÍ DVOU AŽ PĚTIŽÍLOVÉHO KABELU V ROZVADĚČI NEBO NA PŘÍSTROJI DO 2,5 MM2</t>
  </si>
  <si>
    <t>69</t>
  </si>
  <si>
    <t>742I21</t>
  </si>
  <si>
    <t>KABEL NN CU OVLÁDACÍ 19-24ŽÍLOVÝ DO 2,5 MM2</t>
  </si>
  <si>
    <t>70</t>
  </si>
  <si>
    <t>742N11</t>
  </si>
  <si>
    <t>UKONČENÍ 19-24ŽÍLOVÉHO KABELU V ROZVADĚČI NEBO NA PŘÍSTROJI DO 2,5 MM2</t>
  </si>
  <si>
    <t>71</t>
  </si>
  <si>
    <t>703412</t>
  </si>
  <si>
    <t>ELEKTROINSTALAČNÍ TRUBKA PLASTOVÁ VČETNĚ UPEVNĚNÍ A PŘÍSLUŠENSTVÍ DN PRŮMĚRU PŘES 25 DO 40 MM</t>
  </si>
  <si>
    <t>72</t>
  </si>
  <si>
    <t>703413</t>
  </si>
  <si>
    <t>ELEKTROINSTALAČNÍ TRUBKA PLASTOVÁ VČETNĚ UPEVNĚNÍ A PŘÍSLUŠENSTVÍ DN PRŮMĚRU PŘES 40 MM</t>
  </si>
  <si>
    <t>73</t>
  </si>
  <si>
    <t>703211</t>
  </si>
  <si>
    <t>KABELOVÝ ŽLAB NOSNÝ/DRÁTĚNÝ ŽÁROVĚ ZINKOVANÝ VČETNĚ UPEVNĚNÍ A PŘÍSLUŠENSTVÍ SVĚTLÉ ŠÍŘKY DO 100 MM</t>
  </si>
  <si>
    <t>74</t>
  </si>
  <si>
    <t>703511</t>
  </si>
  <si>
    <t>ELEKTROINSTALAČNÍ LIŠTA ŠÍŘKY DO 30 MM</t>
  </si>
  <si>
    <t>75</t>
  </si>
  <si>
    <t>744612</t>
  </si>
  <si>
    <t>JISTIČ JEDNOPÓLOVÝ (10 KA) OD 4 DO 10 A</t>
  </si>
  <si>
    <t>76</t>
  </si>
  <si>
    <t>744653</t>
  </si>
  <si>
    <t>JISTIČ DC OD 13 DO 20 A</t>
  </si>
  <si>
    <t>77</t>
  </si>
  <si>
    <t>D.2</t>
  </si>
  <si>
    <t>Železniční sdělovací zařízení</t>
  </si>
  <si>
    <t xml:space="preserve">  PS 07-22-02</t>
  </si>
  <si>
    <t>Zastávka Pardubice centrum, rozhlasové zařízení</t>
  </si>
  <si>
    <t>PS 07-22-02</t>
  </si>
  <si>
    <t>132737</t>
  </si>
  <si>
    <t>HLOUBENÍ RÝH ŠÍŘ DO 2M PAŽ I NEPAŽ TŘ. I, ODVOZ DO 16KM</t>
  </si>
  <si>
    <t>702212</t>
  </si>
  <si>
    <t>KABELOVÁ CHRÁNIČKA ZEMNÍ DN PŘES 100 DO 200 MM</t>
  </si>
  <si>
    <t>709400</t>
  </si>
  <si>
    <t>ZATAŽENÍ LANKA DO CHRÁNIČKY NEBO ŽLABU</t>
  </si>
  <si>
    <t>702412</t>
  </si>
  <si>
    <t>KABELOVÝ PROSTUP DO OBJEKTU PŘES ZÁKLAD ZDĚNÝ SVĚTLÉ ŠÍŘKY PŘES 100 DO 200 MM</t>
  </si>
  <si>
    <t>709110</t>
  </si>
  <si>
    <t>PROVIZORNÍ ZAJIŠTĚNÍ KABELU VE VÝKOPU</t>
  </si>
  <si>
    <t>703721</t>
  </si>
  <si>
    <t>KABELOVÁ PŘÍCHYTKA PRO ROZSAH UPNUTÍ DO 25 MM</t>
  </si>
  <si>
    <t>Rozhlasové zařízení</t>
  </si>
  <si>
    <t>75L113</t>
  </si>
  <si>
    <t>ROZHLASOVÁ ÚSTŘEDNA DIGITÁLNÍ (IP) PROVEDENÍ SE ZESILOVAČEM DO 300W</t>
  </si>
  <si>
    <t>75L11X</t>
  </si>
  <si>
    <t>ROZHLASOVÁ ÚSTŘEDNA - MONTÁŽ</t>
  </si>
  <si>
    <t>75L175</t>
  </si>
  <si>
    <t>REPRODUKTOR VENKOVNÍ TLAKOVÝ S NASTAVITELNÝM VÝKONEM</t>
  </si>
  <si>
    <t>75L17X</t>
  </si>
  <si>
    <t>REPRODUKTOR VENKOVNÍ - MONTÁŽ</t>
  </si>
  <si>
    <t>75L161</t>
  </si>
  <si>
    <t>ROZHLASOVÉ PŘÍSLUŠENSTVÍ - KONZOLA PRO REPRODUKTOR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</si>
  <si>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</si>
  <si>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</si>
  <si>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</si>
  <si>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</si>
  <si>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75L166</t>
  </si>
  <si>
    <t>ROZHLASOVÉ PŘÍSLUŠENSTVÍ - GALVANICKÉ ODDĚLENÍ ROZHLASOVÝCH KABELOVÝCH ROZVODŮ</t>
  </si>
  <si>
    <t>75L16X</t>
  </si>
  <si>
    <t>ROZHLASOVÉ PŘÍSLUŠENSTVÍ - MONTÁŽ</t>
  </si>
  <si>
    <t>75IF41</t>
  </si>
  <si>
    <t>MONTÁŽNÍ RÁM DO 10+1</t>
  </si>
  <si>
    <t>75IF4X</t>
  </si>
  <si>
    <t>MONTÁŽNÍ RÁM DO 10+1 - MONTÁŽ</t>
  </si>
  <si>
    <t>75IF11</t>
  </si>
  <si>
    <t>SPOJOVACÍ SVORKOVNICE 2/10</t>
  </si>
  <si>
    <t>75IF1X</t>
  </si>
  <si>
    <t>SPOJOVACÍ SVORKOVNICE 2/10 - MONTÁŽ</t>
  </si>
  <si>
    <t>744R11</t>
  </si>
  <si>
    <t>SVORKA DO 2,5 MM2</t>
  </si>
  <si>
    <t>75IFA1</t>
  </si>
  <si>
    <t>NOSNÍK BLESKOJISTEK</t>
  </si>
  <si>
    <t>75IFAX</t>
  </si>
  <si>
    <t>NOSNÍK BLESKOJISTEK - MONTÁŽ</t>
  </si>
  <si>
    <t>75IFB1</t>
  </si>
  <si>
    <t>BLESKOJISTKA</t>
  </si>
  <si>
    <t>75IFBX</t>
  </si>
  <si>
    <t>BLESKOJISTKA - MONTÁŽ</t>
  </si>
  <si>
    <t>744L51</t>
  </si>
  <si>
    <t>RELÉ - POMOCNÝ SPÍNAČ</t>
  </si>
  <si>
    <t>Viz textová a výkresová část projektové dokumentace</t>
  </si>
  <si>
    <t>Technická specifikace položky odpovídá příslušné cenové soustavě.</t>
  </si>
  <si>
    <t>741321</t>
  </si>
  <si>
    <t>ZÁSUVKA INSTALAČNÍ JEDNODUCHÁ S PŘEPĚŤOVOU OCHRANOU, MONTÁŽ NA KRABICI</t>
  </si>
  <si>
    <t>Rozhlasová kabelizace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</si>
  <si>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kus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</si>
  <si>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</t>
  </si>
  <si>
    <t>75J321</t>
  </si>
  <si>
    <t>KABEL SDĚLOVACÍ PRO STRUKTUROVANOU KABELÁŽ FTP/STP</t>
  </si>
  <si>
    <t>75J32X</t>
  </si>
  <si>
    <t>KABEL SDĚLOVACÍ PRO STRUKTUROVANOU KABELÁŽ FTP/STP - MONTÁŽ</t>
  </si>
  <si>
    <t>75J23X</t>
  </si>
  <si>
    <t>KABEL SDĚLOVACÍ, MONTÁŽ A UPEVNĚNÍ</t>
  </si>
  <si>
    <t>Rozhlasové zařízení - SW, měření, zkoušení, nastavení</t>
  </si>
  <si>
    <t>75L1A2</t>
  </si>
  <si>
    <t>MĚŘENÍ AKUSTICKÉHO HLUKU NA HRANICI OCHRANNÉHO PÁSMA V ZAST.</t>
  </si>
  <si>
    <t>komplet</t>
  </si>
  <si>
    <t>75L1B1</t>
  </si>
  <si>
    <t>ZKOUŠENÍ, NASTAVENÍ HLASITOSTI ROZHLASOVÉHO ZAŘÍZENÍ</t>
  </si>
  <si>
    <t>75L1B2</t>
  </si>
  <si>
    <t>ZKOUŠENÍ, NASTAVENÍ A UVEDENÍ ROZHLASOVÉHO ZAŘÍZENÍ DO PROVOZU</t>
  </si>
  <si>
    <t>75O961</t>
  </si>
  <si>
    <t>DDTS ŽDC, SPOLUPRÁCE ZHOTOVITELE URČENÉHO ZAŘÍZENÍ PŘI INTEGRACI DO DDTS</t>
  </si>
  <si>
    <t>75M718</t>
  </si>
  <si>
    <t>ZÁZNAMOVÉ ZAŘÍZENÍ, LICENCE - ZÁZNAM TELEFONNÍHO KANÁLU (FYZICKÝ KANÁL)</t>
  </si>
  <si>
    <t>75M71A</t>
  </si>
  <si>
    <t>ZÁZNAMOVÉ ZAŘÍZENÍ, LICENCE - KAC, AKTIVACE JEDNOHO KANÁLU/ZAŘÍZENÍ</t>
  </si>
  <si>
    <t>75E117</t>
  </si>
  <si>
    <t>DOZOR PRACOVNÍKŮ PROVOZOVATELE PŘI PRÁCI NA ŽIVÉM ZAŘÍZENÍ</t>
  </si>
  <si>
    <t>75L3E5</t>
  </si>
  <si>
    <t>SW PRO ŘÍZENÍ SYSTÉMU (TRAŤOVÉ NASAZENÍ) - SW MODUL PRO ŘÍZENÍ RÚ</t>
  </si>
  <si>
    <t>75L3E8</t>
  </si>
  <si>
    <t>SW PRO ŘÍZENÍ SYSTÉMU (TRAŤOVÉ NASAZENÍ) - SW MODUL HLÁŠENÍ</t>
  </si>
  <si>
    <t>75L3EW</t>
  </si>
  <si>
    <t>SW PRO ŘÍZENÍ SYSTÉMU (TRAŤOVÉ NASAZENÍ) - DOPLNĚNÍ</t>
  </si>
  <si>
    <t>99</t>
  </si>
  <si>
    <t>Poplatky za skládky</t>
  </si>
  <si>
    <t>NEOCEŇOVAT - POPLATKY ZA LIKVIDACŮ ODPADŮ NEKONTAMINOVANÝCH - 17 05 04 VYTĚŽENÉ ZEMINY A HORNINY - I. TŘÍDA TĚŽITELNOSTI VČETNĚ DOPRAV VČETNĚ DOPRAVY</t>
  </si>
  <si>
    <t>R015420</t>
  </si>
  <si>
    <t>964</t>
  </si>
  <si>
    <t>NEOCEŇOVAT - POPLATKY ZA LIKVIDACŮ ODPADŮ NEKONTAMINOVANÝCH - 17 06 04 ZBYTKY IZOLAČNÍCH MATERIÁLŮ VČETNĚ DOPRAV VČETNĚ DOPRAVY</t>
  </si>
  <si>
    <t>R015621</t>
  </si>
  <si>
    <t>POPLATKY ZA LIKVIDACŮ ODPADŮ NEBEZPEČNÝCH - KABELY S PLASTOVOU IZOLACÍ VČETNĚ DOPRAVY</t>
  </si>
  <si>
    <t xml:space="preserve">  PS 07-22-03</t>
  </si>
  <si>
    <t>Zastávka Pardubice centrum, PZTS</t>
  </si>
  <si>
    <t>PS 07-22-03</t>
  </si>
  <si>
    <t>75O511</t>
  </si>
  <si>
    <t>PZTS, ÚSTŘEDNA DO 48 ZÓN</t>
  </si>
  <si>
    <t>R07220301</t>
  </si>
  <si>
    <t>KOMPLETNÍ PŘEPĚŤOVÁ OCHRANA ÚSTŘEDNY VČ. PŘÍSLUŠENSTVÍ</t>
  </si>
  <si>
    <t>CELEK</t>
  </si>
  <si>
    <t>1. Položka obsahuje:  
 – kompletní dodávku a montáž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Způsob měření:  
Udává se počet kusů kompletní konstrukce nebo práce.</t>
  </si>
  <si>
    <t>75O521</t>
  </si>
  <si>
    <t>PZTS, SOFTWARE ÚSTŘEDNY</t>
  </si>
  <si>
    <t>75O5J1</t>
  </si>
  <si>
    <t>PZTS, KOMUNIKAČNÍ ROZHRANÍ PRO INTEGRACI DO PROGRAMU TŘETÍCH STRAN TCP/IP</t>
  </si>
  <si>
    <t>75O5J2</t>
  </si>
  <si>
    <t>PZTS, KOMUNIKAČNÍ ROZHRANÍ PRO MONITORING, SPRÁVU UŽIVATELŮ A KONFIGURACI TCP/IP</t>
  </si>
  <si>
    <t>75O571</t>
  </si>
  <si>
    <t>PZTS, MAGNETICKÝ KONTAKT PLASTOVÝ - LEHKÉ PROVEDENÍ</t>
  </si>
  <si>
    <t>75O592</t>
  </si>
  <si>
    <t>PZTS, PROSTOROVÝ DETEKTOR DUÁLNÍ</t>
  </si>
  <si>
    <t>75O5B1</t>
  </si>
  <si>
    <t>PZTS, HLÁSIČ KOUŘE</t>
  </si>
  <si>
    <t>75O541</t>
  </si>
  <si>
    <t>PZTS, KLÁVESNICE - BAREVNÝ DOTYKOVÝ DISPLEJ</t>
  </si>
  <si>
    <t>s integrovanou čtečkou karet</t>
  </si>
  <si>
    <t>75O551</t>
  </si>
  <si>
    <t>PZTS, KONCENTRÁTOR 8 ZÓN + 4 PGM VÝSTUPY V PLASTOVÉM KRYTU</t>
  </si>
  <si>
    <t>R07220302</t>
  </si>
  <si>
    <t>AKUMULÁTOROVÁ BATERIE 12V DO 17 Ah - DODÁVKA, MONTÁŽ</t>
  </si>
  <si>
    <t>75O561</t>
  </si>
  <si>
    <t>PZTS, ROZVODNÁ KRABICE</t>
  </si>
  <si>
    <t>75O5O1</t>
  </si>
  <si>
    <t>PZTS, ŠKOLENÍ A ZÁCVIK PERSONÁLU OBSLUHUJÍCÍHO ZAŘÍZENÍ PZTS</t>
  </si>
  <si>
    <t>75O5O2</t>
  </si>
  <si>
    <t>PZTS, ZÁVĚREČNÉ OŽIVENÍ, NASTAVENÍ A FUNKČNÍ ODZKOUŠENÍ ZAŘÍZENÍ PZTS</t>
  </si>
  <si>
    <t>75O5O4</t>
  </si>
  <si>
    <t>PZTS, UVEDENÍ ÚSTŘEDNY PZTS DO TRVALÉHO PROVOZU</t>
  </si>
  <si>
    <t>75O5O5</t>
  </si>
  <si>
    <t>PZTS, REVIZE ÚSTŘEDNY PZTS</t>
  </si>
  <si>
    <t xml:space="preserve">  PS 07-22-04</t>
  </si>
  <si>
    <t>Zastávka Pardubice centrum, kamerový systém</t>
  </si>
  <si>
    <t>PS 07-22-04</t>
  </si>
  <si>
    <t>132738</t>
  </si>
  <si>
    <t>HLOUBENÍ RÝH ŠÍŘ DO 2M PAŽ I NEPAŽ TŘ. I, ODVOZ DO 20KM</t>
  </si>
  <si>
    <t>Kamerový systém</t>
  </si>
  <si>
    <t>75L431</t>
  </si>
  <si>
    <t>KAMERA DIGITÁLNÍ (IP) DOME PEVNÁ</t>
  </si>
  <si>
    <t>75L434</t>
  </si>
  <si>
    <t>KAMERA DIGITÁLNÍ (IP) DOME SW LICENCE</t>
  </si>
  <si>
    <t>75L42X</t>
  </si>
  <si>
    <t>KAMERA DIGITÁLNÍ (IP) - MONTÁŽ</t>
  </si>
  <si>
    <t>75K231</t>
  </si>
  <si>
    <t>NAPÁJECÍ ZDROJ 48 V DC, SAMOSTATNÝ DO 200W</t>
  </si>
  <si>
    <t>75K23X</t>
  </si>
  <si>
    <t>NAPÁJECÍ ZDROJ 48 V DC, SAMOSTATNÝ - MONTÁŽ</t>
  </si>
  <si>
    <t>75L45W</t>
  </si>
  <si>
    <t>KAMEROVÝ SERVER - DOPLNĚNÍ ZÁZNAMOVÉHO ZAŘÍZENÍ (HW, SW, LICENCE)</t>
  </si>
  <si>
    <t>75L46W</t>
  </si>
  <si>
    <t>KLIENSTKÉ PRACOVIŠTĚ - DOPLNĚNÍ HW, SW, LICENCE</t>
  </si>
  <si>
    <t>R07220402</t>
  </si>
  <si>
    <t>ZŘÍZENÍ SERVISNÍ ZÁSUVKY PRO STAHOVÁNÍ ZÁZNAMU Z KS</t>
  </si>
  <si>
    <t>zahrnuje veškeré náklady spojené s objednatelem požadovanými pracemi</t>
  </si>
  <si>
    <t>75M927</t>
  </si>
  <si>
    <t>DATOVÁ INFRASTRUKTURA LAN, L2 SWITCH PRŮMYSLOVÝ MODULÁRNÍ, 8XGE POE+, DC PROVEDENÍ</t>
  </si>
  <si>
    <t>75M92I</t>
  </si>
  <si>
    <t>DATOVÁ INFRASTRUKTURA LAN, SWITCH PRŮMYSLOVÝ, ZDROJ PRO SWITCH PRŮMYSLOVÝ DO 170W</t>
  </si>
  <si>
    <t>75M92X</t>
  </si>
  <si>
    <t>DATOVÁ INFRASTRUKTURA LAN, SWITCH PRŮMYSLOVÝ - MONTÁŽ</t>
  </si>
  <si>
    <t>75IH91</t>
  </si>
  <si>
    <t>UKONČENÍ KABELU ŠTÍTEK KABELOVÝ</t>
  </si>
  <si>
    <t>75IH9X</t>
  </si>
  <si>
    <t>UKONČENÍ KABELU ŠTÍTEK KABELOVÝ - MONTÁŽ</t>
  </si>
  <si>
    <t>741111</t>
  </si>
  <si>
    <t>KRABICE (ROZVODKA) INSTALAČNÍ PŘÍSTROJOVÁ PRÁZDNÁ</t>
  </si>
  <si>
    <t>703442</t>
  </si>
  <si>
    <t>ELEKTROINSTALAČNÍ TRUBKA OCELOVÁ VČETNĚ UPEVNĚNÍ A PŘÍSLUŠENSTVÍ DN PRŮMĚRU PŘES 25 DO 40 MM</t>
  </si>
  <si>
    <t>703422</t>
  </si>
  <si>
    <t>ELEKTROINSTALAČNÍ TRUBKA PLASTOVÁ UV STABILNÍ VČETNĚ UPEVNĚNÍ A PŘÍSLUŠENSTVÍ DN PRŮMĚRU PŘES 25 DO 40 MM</t>
  </si>
  <si>
    <t>742G12</t>
  </si>
  <si>
    <t>KABEL NN DVOU- A TŘÍŽÍLOVÝ CU S PLASTOVOU IZOLACÍ OD 4 DO 16 MM2</t>
  </si>
  <si>
    <t>742F12</t>
  </si>
  <si>
    <t>KABEL NN NEBO VODIČ JEDNOŽÍLOVÝ CU S PLASTOVOU IZOLACÍ OD 4 DO 16 MM2</t>
  </si>
  <si>
    <t>75L482</t>
  </si>
  <si>
    <t>PŘÍSLUŠENSTVÍ KS - PŘEPĚŤOVÁ OCHRANA PRO KS</t>
  </si>
  <si>
    <t>75L483</t>
  </si>
  <si>
    <t>PŘÍSLUŠENSTVÍ KS - DRŽÁK PRO KAMEROVÝ KRYT (KAMERU)</t>
  </si>
  <si>
    <t>75L48X</t>
  </si>
  <si>
    <t>PŘÍSLUŠENSTVÍ KS - MONTÁŽ</t>
  </si>
  <si>
    <t>742K12</t>
  </si>
  <si>
    <t>UKONČENÍ JEDNOŽÍLOVÉHO KABELU V ROZVADĚČI NEBO NA PŘÍSTROJI OD 4 DO 16 MM2</t>
  </si>
  <si>
    <t>742L12</t>
  </si>
  <si>
    <t>UKONČENÍ DVOU AŽ PĚTIŽÍLOVÉHO KABELU V ROZVADĚČI NEBO NA PŘÍSTROJI OD 4 DO 16 MM2</t>
  </si>
  <si>
    <t>744811</t>
  </si>
  <si>
    <t>PROUDOVÝ CHRÁNIČ DVOUPÓLOVÝ S NADPROUDOVOU OCHRANOU (10 KA) DO 30 MA, DO 25 A</t>
  </si>
  <si>
    <t>703752</t>
  </si>
  <si>
    <t>PROTIPOŽÁRNÍ UCPÁVKA STĚNOU/STROPEM, TL DO 50CM, DO EI 90 MIN.</t>
  </si>
  <si>
    <t>M2</t>
  </si>
  <si>
    <t>R07220404</t>
  </si>
  <si>
    <t>NÁSTŘIK PROTIPOŽÁRNÍ DO 2,5CM NA PŘIPRAVENÝ PODKLAD - PROSTUP</t>
  </si>
  <si>
    <t>703756</t>
  </si>
  <si>
    <t>PROTIPOŽÁRNÍ TMEL ( TUBA - 1000ML ), DO EI 90 MIN.</t>
  </si>
  <si>
    <t>75J911</t>
  </si>
  <si>
    <t>OPTICKÝ PATCHCORD MULTIMODE DO 5 M</t>
  </si>
  <si>
    <t>75L491</t>
  </si>
  <si>
    <t>ZPROVOZNĚNÍ A NASTAVENÍ KAMERY</t>
  </si>
  <si>
    <t>75L492</t>
  </si>
  <si>
    <t>ZPROVOZNĚNÍ A NASTAVENÍ POHLEDU KAMERY</t>
  </si>
  <si>
    <t>75L493</t>
  </si>
  <si>
    <t>ZPROVOZNĚNÍ A NASTAVENÍ KAMEROVÉHO SYSTÉMU</t>
  </si>
  <si>
    <t>75L495</t>
  </si>
  <si>
    <t>LICENCE PRO PŘIPOJENÍ KAMERY DO SYSTÉMU KAC</t>
  </si>
  <si>
    <t>75L496</t>
  </si>
  <si>
    <t>PŘIPOJENÍ KAMEROVÉHO SYSTÉMU DO KAC - KONFIGURAČNÍ PRÁCE</t>
  </si>
  <si>
    <t>2021_OTSKP</t>
  </si>
  <si>
    <t>74665C</t>
  </si>
  <si>
    <t>PŘIPOJENÍ, OŽIVENÍ A ZPROVOZNĚNÍ PŘENOSOVÉ CESTY V OBJEKTU ŽST</t>
  </si>
  <si>
    <t>75L494</t>
  </si>
  <si>
    <t>ZPROVOZNĚNÍ A NASTAVENÍ ŠKOLENÍ A ZÁCVIK PERSONÁLU OBSLUHUJÍCÍHO KAMEROVÝ SYSTÉM</t>
  </si>
  <si>
    <t>Likvidace odpadů včetně dopravy</t>
  </si>
  <si>
    <t xml:space="preserve">  PS 07-22-06</t>
  </si>
  <si>
    <t>Zastávka Pardubice centrum, informační systém pro cestující</t>
  </si>
  <si>
    <t>PS 07-22-06</t>
  </si>
  <si>
    <t>Kód dílu</t>
  </si>
  <si>
    <t>ZEMNÍ PRÁCE</t>
  </si>
  <si>
    <t>131738</t>
  </si>
  <si>
    <t>HLOUBENÍ JAM ZAPAŽ I NEPAŽ TŘ. I, ODVOZ DO 20KM</t>
  </si>
  <si>
    <t>123201R</t>
  </si>
  <si>
    <t>ODKOPÁVKY A PROKOPÁVKY KOMUNIKACÍ, PLOCH A PODKLADOVÝCH VRSTEV TŘ. TĚŽITELNOSTI II., VČETNĚ KOMPLETNÍ OBNOVY POVRCHŮ A PROVIZORNÍCH LÁVEK</t>
  </si>
  <si>
    <t>1. Položka obsahuje:  
 – kompletní provedení vykopávky nezapažené i zapažené, včetně kompletní obnovy povrchů  
 – ošetření výkopiště po celou dobu práce v něm vč. klimatických opatření  
 – ztížení vykopávek v blízkosti podzemního vedení, konstrukcí a objektů vč. jejich dočasného zajištění  
 – ztížení pod vodou, v okolí výbušnin, ve stísněných prostorech ap.  
 – příplatek za lepivost  
 – těžení po vrstvách, pásech a po jiných nutných částech (figurách)  
 – čerpání vody vč. čerpacích jímek, potrubí a pohotovostní čerpací soupravy,  odvedení nebo obvedení vody v okolí výkopiště a ve výkopišti  
 – potřebné snížení hladiny podzemní vody  
 – těžení a rozpojování jednotlivých balvanů, eventuelně nutné druhotné rozpojení odstřelené horniny  
 – ruční vykopávky, odstranění kořenů a napadávek  
 – vytahování a nošení výkopku  
 – svahování a přesvahování svahů do konečného tvaru, výměnu hornin v podloží a v pláni znehodnocené klimatickými vlivy  
 – pažení, vzepření a rozepření vč. přepažování  
 – hradící a štětové stěny dočasné (adekvátně platí ustanovení k pol. 1151,2)  
 – úpravu, ochranu a očištění dna, základové spáry, stěn a svahů  
 – zhutnění podloží, případně i svahů vč. svahování  
 – třídění výkopku  
 – veškeré pomocné konstrukce umožňující provedení vykopávky (příjezdy, sjezdy, nájezdy, lešení, podpěrné konstrukce, přemostění, zpevněné plochy, zakrytí a pod.)  
 – naložení výkopku na dopravní prostředek  
2. Položka neobsahuje:  
 – hradící a štětové stěny  
 – zřízení stupňů v podloží a lavic na svazích  
 – dolamování  
 – odvoz výkopku na mezideponii, likvidaci nebo jiné určené místo  
 – poplatky za likvidaci odpadů, nacení se položkami ze ssd 0  
3. Způsob měření:  
Měří se metr krychlový výkopku v ulehlém (původním) stavu.</t>
  </si>
  <si>
    <t>702211</t>
  </si>
  <si>
    <t>KABELOVÁ CHRÁNIČKA ZEMNÍ DN DO 100 MM</t>
  </si>
  <si>
    <t>702522</t>
  </si>
  <si>
    <t>PRŮRAZ ZDIVEM (PŘÍČKOU) BETONOVÝM TLOUŠŤKY PŘES 45 DO 60 CM</t>
  </si>
  <si>
    <t>702820</t>
  </si>
  <si>
    <t>VYČIŠTĚNÍ STÁVAJÍCÍHO KABELOVÉHO PROSTUPU Z TVÁRNIC NEBO CHRÁNIČEK BEZ KABELOVÉ KOMORY</t>
  </si>
  <si>
    <t>703755</t>
  </si>
  <si>
    <t>PROTIPOŽÁRNÍ UCPÁVKA PROSTUPU KABELOVÉHO PR. DO 200MM, DO EI 90 MIN.</t>
  </si>
  <si>
    <t>709512</t>
  </si>
  <si>
    <t>PODPŮRNÉ A POMOCNÉ KONSTRUKCE OCELOVÉ Z PROFILŮ SVAŘOVANÝCH A ŠROUBOVANÝCH S POVRCHOVOU ÚPRAVOU NÁTĚREM</t>
  </si>
  <si>
    <t>KG</t>
  </si>
  <si>
    <t>272315</t>
  </si>
  <si>
    <t>ZÁKLADY Z PROSTÉHO BETONU DO C30/37</t>
  </si>
  <si>
    <t>61444</t>
  </si>
  <si>
    <t>ÚPRAVY POVRCHŮ VNITŘ KONSTR ZDĚNÝCH OMÍTKOU ŠTUKOVOU</t>
  </si>
  <si>
    <t>Kód dílu.1</t>
  </si>
  <si>
    <t>DODÁVKY + MONTÁŽE + NOSNÝ MATERIÁL</t>
  </si>
  <si>
    <t>75I411</t>
  </si>
  <si>
    <t>KABEL ZEMNÍ DATOVÝ PRŮMĚRU ŽÍLY 0,6 MM DO 4 PÁRŮ</t>
  </si>
  <si>
    <t>75IF9X</t>
  </si>
  <si>
    <t>KONSTRUKCE DO SKŘÍNĚ 19" PRO UPEVNĚNÍ ZAŘÍZENÍ - MONTÁŽ</t>
  </si>
  <si>
    <t>75IG11</t>
  </si>
  <si>
    <t>TYČ UZEMŇOVACÍ</t>
  </si>
  <si>
    <t>75IG1X</t>
  </si>
  <si>
    <t>TYČ UZEMŇOVACÍ - MONTÁŽ</t>
  </si>
  <si>
    <t>75IG31</t>
  </si>
  <si>
    <t>ZEMNICÍ DESKA FEZN 2000 X 250 X 3 MM</t>
  </si>
  <si>
    <t>75IG3X</t>
  </si>
  <si>
    <t>ZEMNICÍ DESKA FEZN 2000 X 250 X 3 MM - MONTÁŽ</t>
  </si>
  <si>
    <t>75IG51</t>
  </si>
  <si>
    <t>VEDENÍ UZEMŇOVACÍ NA POVRCHU Z FEZN DRÁTU DO 120 MM2</t>
  </si>
  <si>
    <t>75IG5X</t>
  </si>
  <si>
    <t>VEDENÍ UZEMŇOVACÍ NA POVRCHU Z FEZN DRÁTU DO 120 MM2 - MONTÁŽ</t>
  </si>
  <si>
    <t>75IG61</t>
  </si>
  <si>
    <t>VEDENÍ UZEMŇOVACÍ V ZEMI Z FEZN DRÁTU DO 120 MM2</t>
  </si>
  <si>
    <t>75IG6X</t>
  </si>
  <si>
    <t>VEDENÍ UZEMŇOVACÍ V ZEMI Z FEZN DRÁTU DO 120 MM2 - MONTÁŽ</t>
  </si>
  <si>
    <t>75IG21</t>
  </si>
  <si>
    <t>SVORKA ROZPOJOVACÍ ZKUŠEBNÍ</t>
  </si>
  <si>
    <t>75IG2X</t>
  </si>
  <si>
    <t>SVORKA ROZPOJOVACÍ ZKUŠEBNÍ - MONTÁŽ</t>
  </si>
  <si>
    <t>741C05</t>
  </si>
  <si>
    <t>SPOJOVÁNÍ UZEMŇOVACÍCH VODIČŮ</t>
  </si>
  <si>
    <t>75IH11</t>
  </si>
  <si>
    <t>UKONČENÍ KABELU CELOPLASTOVÉHO BEZ PANCÍŘE DO 40 ŽIL</t>
  </si>
  <si>
    <t>75IH31</t>
  </si>
  <si>
    <t>UKONČENÍ KABELU FORMA KABELOVÁ DÉLKY DO 0,5 M DO 5XN</t>
  </si>
  <si>
    <t>75IH81</t>
  </si>
  <si>
    <t>UKONČENÍ KABELU OBJÍMKA KABELOVÁ</t>
  </si>
  <si>
    <t>75IH8X</t>
  </si>
  <si>
    <t>UKONČENÍ KABELU OBJÍMKA KABELOVÁ - MONTÁŽ</t>
  </si>
  <si>
    <t>75IJ12</t>
  </si>
  <si>
    <t>MĚŘENÍ JEDNOSMĚRNÉ NA SDĚLOVACÍM KABELU</t>
  </si>
  <si>
    <t>703122</t>
  </si>
  <si>
    <t>KABELOVÝ ROŠT/LÁVKA NOSNÝ NEREZOVÝ VČETNĚ UPEVNĚNÍ A PŘÍSLUŠENSTVÍ SVĚTLÉ ŠÍŘKY PŘES 100 DO 250 MM</t>
  </si>
  <si>
    <t>703322</t>
  </si>
  <si>
    <t>KRYT K NOSNÉMU ŽLABU/ROŠTU NEREZOVÝ VČETNĚ UPEVNĚNÍ A PŘÍSLUŠENSTVÍ SVĚTLÉ ŠÍŘKY PŘES 100 DO 250 MM</t>
  </si>
  <si>
    <t>703512</t>
  </si>
  <si>
    <t>ELEKTROINSTALAČNÍ LIŠTA ŠÍŘKY PŘES 30 DO 60 MM</t>
  </si>
  <si>
    <t>75XX06R</t>
  </si>
  <si>
    <t>ÚPRAVA PŘENOSOVÉ A DATOVÉ SÍTĚ (KONFIGURACE, NASTAVENÍ)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</si>
  <si>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</si>
  <si>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75L243</t>
  </si>
  <si>
    <t>HODINY PODRUŽNÉ NEBO AUTONOMNÍ VENKOVNÍ RUČIČKOVÉ OBOUSTRANNÉ DO 50 CM</t>
  </si>
  <si>
    <t>75L24X</t>
  </si>
  <si>
    <t>HODINY PODRUŽNÉ NEBO AUTONOMNÍ VENKOVNÍ - MONTÁŽ</t>
  </si>
  <si>
    <t>75L253</t>
  </si>
  <si>
    <t>ZÁVĚS PRO PODRUŽNÉ HODINY RUČIČKOVÉ OBOUSTRANNÉ DO 50 CM</t>
  </si>
  <si>
    <t>75L25X</t>
  </si>
  <si>
    <t>ZÁVĚS PRO PODRUŽNÉ HODINY - MONTÁŽ</t>
  </si>
  <si>
    <t>75L261</t>
  </si>
  <si>
    <t>HODINOVÉ PŘÍSLUŠENSTVÍ, OSVĚTLENÍ HODIN</t>
  </si>
  <si>
    <t>75L263</t>
  </si>
  <si>
    <t>HODINOVÉ PŘÍSLUŠENSTVÍ, TEPLOTNÍ ČIDLO HODIN</t>
  </si>
  <si>
    <t>75L267</t>
  </si>
  <si>
    <t>HODINOVÉ PŘÍSLUŠENSTVÍ - MONTÁŽ</t>
  </si>
  <si>
    <t>75L271</t>
  </si>
  <si>
    <t>PŘEZKOUŠENÍ, UVEDENÍ FUNKCÍ A NASTAVENÍ HODIN NA PŘESNÝ ČAS</t>
  </si>
  <si>
    <t>75L272</t>
  </si>
  <si>
    <t>PŘEZKOUŠENÍ, UVEDENÍ HODINOVÉHO ZAŘÍZENÍ DO PROVOZU</t>
  </si>
  <si>
    <t>75L361</t>
  </si>
  <si>
    <t>NÁSTUPIŠTNÍ TABULE IS OBOUSTRANNÁ BEZ ČÍSLA KOLEJE</t>
  </si>
  <si>
    <t>1. Položka obsahuje:  
 – dodávku specifikovaného bloku/zařízení včetně potřebného drobného montážního materiálu dle SM 118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</si>
  <si>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75L3A1</t>
  </si>
  <si>
    <t>INFORMAČNÍ PRVEK, HLASOVÝ MODUL PRO NEVIDOMÉ</t>
  </si>
  <si>
    <t>75L3A4</t>
  </si>
  <si>
    <t>INFORMAČNÍ PRVEK, ZÁVĚS PRO INFORMAČNÍ TABULE</t>
  </si>
  <si>
    <t>75L3A7</t>
  </si>
  <si>
    <t>INFORMAČNÍ PRVEK, SLOUP PRO JEDNU INFORMAČNÍ TABULI SE ZASTŘEŠENÍM</t>
  </si>
  <si>
    <t>75L3A8</t>
  </si>
  <si>
    <t>INFORMAČNÍ PRVEK, SLOUP PRO DVĚ INFORMAČNÍ TABULE SE ZASTŘEŠENÍM</t>
  </si>
  <si>
    <t>78</t>
  </si>
  <si>
    <t>75L3AX</t>
  </si>
  <si>
    <t>INFORMAČNÍ PRVEK, - MONTÁŽ</t>
  </si>
  <si>
    <t>79</t>
  </si>
  <si>
    <t>75L3C1</t>
  </si>
  <si>
    <t>PŘEVODNÍK RS232/485 S ANTÉNOU DCF (SLOUŽÍ JAKO HLAVNÍ HODINY PRO PC A SYNCHRONIZUJE ČAS V INFORMAČNÍCH TABULÍCH)</t>
  </si>
  <si>
    <t>80</t>
  </si>
  <si>
    <t>75L3C2</t>
  </si>
  <si>
    <t>PŘEVODNÍK SPÍNAČ ROZHLASOVÉ ÚSTŘEDNY</t>
  </si>
  <si>
    <t>81</t>
  </si>
  <si>
    <t>75L3CX</t>
  </si>
  <si>
    <t>PŘEVODNÍK - MONTÁŽ</t>
  </si>
  <si>
    <t>82</t>
  </si>
  <si>
    <t>83</t>
  </si>
  <si>
    <t>75L3E7</t>
  </si>
  <si>
    <t>SW PRO ŘÍZENÍ SYSTÉMU (TRAŤOVÉ NASAZENÍ) - SW MODUL ŘÍZENÍ TABULÍ - NAD 3 KS INF. TABULÍ / DISPLEJŮ VE STANICI</t>
  </si>
  <si>
    <t>84</t>
  </si>
  <si>
    <t>85</t>
  </si>
  <si>
    <t>75L3E9</t>
  </si>
  <si>
    <t>SW PRO ŘÍZENÍ SYSTÉMU (TRAŤOVÉ NASAZENÍ) - SW MODUL PRO PODPORU HLÁSIČE PRO NEVIDOMÉ</t>
  </si>
  <si>
    <t>86</t>
  </si>
  <si>
    <t>75L3EA</t>
  </si>
  <si>
    <t>SW PRO ŘÍZENÍ SYSTÉMU (TRAŤOVÉ NASAZENÍ) - PŘÍPRAVA DAT GVD, INSTALACE A KONFIGURACE</t>
  </si>
  <si>
    <t>87</t>
  </si>
  <si>
    <t>75L3H8</t>
  </si>
  <si>
    <t>SW PRO ŘÍZENÍ SYSTÉMU (OSTATNÍ SPOLEČNÉ POLOŽKY) - SW MODUL SW + HW, PŘIPOJENÍ NA GTN ZAPEZPEČOVACÍHO ZAŘÍZENÍ</t>
  </si>
  <si>
    <t>88</t>
  </si>
  <si>
    <t>75L3H7</t>
  </si>
  <si>
    <t>SW PRO ŘÍZENÍ SYSTÉMU (OSTATNÍ SPOLEČNÉ POLOŽKY) - SW DOPLNĚNÍ ŘÍDÍCÍHO SERVERU INFORMAČNÍHO SYSTÉMU</t>
  </si>
  <si>
    <t>89</t>
  </si>
  <si>
    <t>75L3DW</t>
  </si>
  <si>
    <t>HW PRO ŘÍZENÍ SYSTÉMU - DOPLNĚNÍ</t>
  </si>
  <si>
    <t>90</t>
  </si>
  <si>
    <t>75L3I2</t>
  </si>
  <si>
    <t>ZAŠKOLENÍ OBSLUHY NA MÍSTĚ, INSTALACE, DOPRAVA PŘES 200 KM</t>
  </si>
  <si>
    <t>91</t>
  </si>
  <si>
    <t>75L3J2</t>
  </si>
  <si>
    <t>ŠÉFMONTÁŽE, ZKOUŠENÍ, OŽIVENÍ, REVIZE INFORMAČNÍHO SYSTÉMU DO 30 PRVKŮ</t>
  </si>
  <si>
    <t>92</t>
  </si>
  <si>
    <t>93</t>
  </si>
  <si>
    <t>R015120</t>
  </si>
  <si>
    <t>904</t>
  </si>
  <si>
    <t>NEOCEŇOVAT - POPLATKY ZA LIKVIDACŮ ODPADŮ NEKONTAMINOVANÝCH - 17 01 02 STAVEBNÍ A DEMOLIČNÍ SUŤ (CIHLY) VČETNĚ DOPRAV VČETNĚ DOPRAVY</t>
  </si>
  <si>
    <t>94</t>
  </si>
  <si>
    <t>R015140</t>
  </si>
  <si>
    <t>906</t>
  </si>
  <si>
    <t>NEOCEŇOVAT - POPLATKY ZA LIKVIDACŮ ODPADŮ NEKONTAMINOVANÝCH - 17 01 01 BETON Z DEMOLIC OBJEKTŮ, ZÁKLADŮ TV VČETNĚ DOPRAV VČETNĚ DOPRAVY</t>
  </si>
  <si>
    <t>95</t>
  </si>
  <si>
    <t>96</t>
  </si>
  <si>
    <t>NEOCEŇOVAT - POPLATKY ZA LIKVIDACŮ ODPADŮ NEBEZPEČNÝCH - KABELY S PLASTOVOU IZOLACÍ VČETNĚ DOPRAV VČETNĚ DOPRAVY</t>
  </si>
  <si>
    <t xml:space="preserve">  PS 07-22-07</t>
  </si>
  <si>
    <t>Zastávka Pardubice Centrum, přenosový systém a TDS</t>
  </si>
  <si>
    <t>PS 07-22-07</t>
  </si>
  <si>
    <t>Dodávky, nosný materiál, montáže</t>
  </si>
  <si>
    <t>75M915</t>
  </si>
  <si>
    <t>DATOVÁ INFRASTRUKTURA LAN, L2 SWITCH STŘEDNÍ 24XGE, POKROČILÝ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</si>
  <si>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</si>
  <si>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75M857</t>
  </si>
  <si>
    <t>DATOVÁ INFRASTRUKTURA LAN, SÍŤOVÝ CE MODUL 4X1G</t>
  </si>
  <si>
    <t>75M91X</t>
  </si>
  <si>
    <t>DATOVÁ INFRASTRUKTURA LAN, SWITCH ETHERNET L2 - MONTÁŽ</t>
  </si>
  <si>
    <t>75M96A</t>
  </si>
  <si>
    <t>LICENCE DO DOHLEDOVÉHO SYSTÉMU</t>
  </si>
  <si>
    <t>1. Položka obsahuje:  
 – kompletní doplnění (SW, licence, 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</si>
  <si>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75M97G</t>
  </si>
  <si>
    <t>PŘEVODNÍK - SFP 10G, KRÁTKÝ DOSAH</t>
  </si>
  <si>
    <t>75M97X</t>
  </si>
  <si>
    <t>75JB23</t>
  </si>
  <si>
    <t>DATOVÝ ROZVADĚČ 19" 600X800 DO 47 U</t>
  </si>
  <si>
    <t>75JB2X</t>
  </si>
  <si>
    <t>DATOVÝ ROZVADĚČ 19" 600X800 - MONTÁŽ</t>
  </si>
  <si>
    <t>75JA51</t>
  </si>
  <si>
    <t>ROZVADĚČ STRUKT. KABELÁŽE, ORGANIZÉR</t>
  </si>
  <si>
    <t>75JA53</t>
  </si>
  <si>
    <t>ROZVADĚČ STRUKT. KABELÁŽE, PATCHPANEL 24 ZÁSUVEK</t>
  </si>
  <si>
    <t>75IF31</t>
  </si>
  <si>
    <t>ZEMNÍCÍ SVORKOVNICE</t>
  </si>
  <si>
    <t>75IF3X</t>
  </si>
  <si>
    <t>ZEMNÍCÍ SVORKOVNICE - MONTÁŽ</t>
  </si>
  <si>
    <t>75JA56R</t>
  </si>
  <si>
    <t>PANEL JISTIČOVÝ 3U DO 19" SKŘÍNĚ</t>
  </si>
  <si>
    <t>75JA5XR</t>
  </si>
  <si>
    <t>PANEL JISTIČOVÝ 3U DO 19" SKŘÍNĚ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</si>
  <si>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</si>
  <si>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75K414</t>
  </si>
  <si>
    <t>MĚNIČ NAPĚTÍ (STŘÍDAČ), SAMOSTATNÝ DC/AC PŘES 1500W</t>
  </si>
  <si>
    <t>75K41X</t>
  </si>
  <si>
    <t>MĚNIČ NAPĚTÍ (STŘÍDAČ), SAMOSTATNÝ DC/AC - MONTÁŽ</t>
  </si>
  <si>
    <t>75K415</t>
  </si>
  <si>
    <t>MĚNIČ NAPĚTÍ (STŘÍDAČ) 48 V DC/230 V AC - DOPLNĚNÍ SNMP DOHLEDU</t>
  </si>
  <si>
    <t>75K416</t>
  </si>
  <si>
    <t>MĚNIČ NAPĚTÍ (STŘÍDAČ) 48 V DC/230 V AC - DOPLNĚNÍ BYPASSU</t>
  </si>
  <si>
    <t>75K233</t>
  </si>
  <si>
    <t>NAPÁJECÍ ZDROJ 48 V DC, SAMOSTATNÝ DO 1500W</t>
  </si>
  <si>
    <t>75K63X</t>
  </si>
  <si>
    <t>AKUMULÁTOROVÁ BATERIE, BLOK BATERIÍ DO 150AH</t>
  </si>
  <si>
    <t>75K64X</t>
  </si>
  <si>
    <t>AKUMULÁTOROVÁ BATERIE, BLOK BATERIÍ - MONTÁŽ</t>
  </si>
  <si>
    <t>75K691</t>
  </si>
  <si>
    <t>AKUMULÁTOROVÁ BATERIE - FORMOVÁNÍ SESTAVY</t>
  </si>
  <si>
    <t>75K69X</t>
  </si>
  <si>
    <t>AKUMULÁTOROVÁ BATERIE - FORMOVÁNÍ SESTAVY - MONTÁŽ</t>
  </si>
  <si>
    <t>75K511</t>
  </si>
  <si>
    <t>BATERIOVÉ VEDENÍ O PRŮŘEZU DO 16 MM2</t>
  </si>
  <si>
    <t>75K51X</t>
  </si>
  <si>
    <t>BATERIOVÉ VEDENÍ O PRŮŘEZU DO 16 MM2 - MONTÁŽ</t>
  </si>
  <si>
    <t>1. Položka obsahuje:  
 – dodávku a montáž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</si>
  <si>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</si>
  <si>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744613</t>
  </si>
  <si>
    <t>JISTIČ JEDNOPÓLOVÝ (10 KA) OD 13 DO 20 A</t>
  </si>
  <si>
    <t>74F323</t>
  </si>
  <si>
    <t>PROTOKOL UTZ</t>
  </si>
  <si>
    <t>75XX07R</t>
  </si>
  <si>
    <t>ZAJIŠTĚNÍ PROVIZORNÍCH STAVŮ NA ZAŘÍZENÍ</t>
  </si>
  <si>
    <t>1. Položka obsahuje:  
 – kompletní montáž a demontáž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</si>
  <si>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75XX18R</t>
  </si>
  <si>
    <t>ZAJIŠTĚNÍ ZAOKRUHOVÁNÍ (SESTAVENÍ OKRUHU, MĚŘENÍ, KONFIGURACE SYSTÉMU)</t>
  </si>
  <si>
    <t>PŘÍPAD</t>
  </si>
  <si>
    <t>D.2.1.2</t>
  </si>
  <si>
    <t>Nástupiště</t>
  </si>
  <si>
    <t xml:space="preserve">  SO 07-32-01</t>
  </si>
  <si>
    <t>Zastávka Pardubice centrum, nové ostrovní nástupiště</t>
  </si>
  <si>
    <t>SO 07-32-01</t>
  </si>
  <si>
    <t>12373A</t>
  </si>
  <si>
    <t>ODKOP PRO SPOD STAVBU SILNIC A ŽELEZNIC TŘ. I - BEZ DOPRAVY</t>
  </si>
  <si>
    <t>položka zahrnuje:   
-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</si>
  <si>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17180</t>
  </si>
  <si>
    <t>ULOŽENÍ SYPANINY DO NÁSYPŮ Z NAKUPOVANÝCH MATERIÁLŮ</t>
  </si>
  <si>
    <t>položka zahrnuje:   
- kompletní provedení zemní konstrukce (násypového tělesa včetně aktivní zóny)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</si>
  <si>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</si>
  <si>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</si>
  <si>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položka zahrnuje úpravu pláně včetně vyrovnání výškových rozdílů. Míru zhutnění určuje projekt.</t>
  </si>
  <si>
    <t>Základy</t>
  </si>
  <si>
    <t>27152</t>
  </si>
  <si>
    <t>POLŠTÁŘE POD ZÁKLADY Z KAMENIVA DRCENÉHO</t>
  </si>
  <si>
    <t>1: L130 + monolit. zídky -štěrkodrť třídy B, 0/16 ; 2,10 + 0,64</t>
  </si>
  <si>
    <t>položka zahrnuje dodávku předepsaného kameniva, mimostaveništní a vnitrostaveništní dopravu a jeho uložení   
není-li v zadávací dokumentaci uvedeno jinak, jedná se o nakupovaný materiál</t>
  </si>
  <si>
    <t>272314</t>
  </si>
  <si>
    <t>ZÁKLADY Z PROSTÉHO BETONU DO C25/30</t>
  </si>
  <si>
    <t>1: Zábradlí - založení sloupů C25/30 XF3; 0,84  
2: Podkladní beton pod dlažbou v pokopu C25/30 XF2; 0,34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</si>
  <si>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</si>
  <si>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27231A</t>
  </si>
  <si>
    <t>ZÁKLADY Z PROSTÉHO BETONU DO C20/25</t>
  </si>
  <si>
    <t>1: Nástupištní zídky - podkladní beton C25/30 XF3; 41,80  
2: Monnolitické zídky - podkladní beton C25/30 XF3; 1,91</t>
  </si>
  <si>
    <t>Svislé konstrukce</t>
  </si>
  <si>
    <t>327325</t>
  </si>
  <si>
    <t>ZDI OPĚRNÉ, ZÁRUBNÍ, NÁBŘEŽNÍ ZE ŽELEZOVÉHO BETONU DO C30/37</t>
  </si>
  <si>
    <t>1: Monolitické zídky C30/37 XF3; 9,35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</si>
  <si>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</si>
  <si>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327366</t>
  </si>
  <si>
    <t>VÝZTUŽ ZDÍ OPĚRNÝCH, ZÁRUBNÍCH, NÁBŘEŽNÍCH Z KARI SÍTÍ</t>
  </si>
  <si>
    <t>1: Monolitické zídky - výztuž KARI sítě 100x100x10 mm; 54.4*0,01235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</si>
  <si>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</si>
  <si>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Komunikace</t>
  </si>
  <si>
    <t>56330</t>
  </si>
  <si>
    <t>VOZOVKOVÉ VRSTVY ZE ŠTĚRKODRTI</t>
  </si>
  <si>
    <t>1: Štěrkodrť fr. 0/32 min.  tl. 200 mm pod dlažbou; 279.52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</si>
  <si>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</si>
  <si>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R58251A</t>
  </si>
  <si>
    <t>DLÁŽDĚNÉ KRYTY Z BETONOVÝCH DLAŽDIC DO LOŽE Z KAMENIVA, 400x400x80</t>
  </si>
  <si>
    <t>R_250</t>
  </si>
  <si>
    <t>1: Velkoformátová dlažba: 860,44 + 116,60, Viz. výkaz výměr</t>
  </si>
  <si>
    <t>- dodání dlažby v požadované kvalitě, dodání materiálu pro předepsané  lože v tloušťce předepsané dokumentací a pro předepsanou výplň spar    
- očištění podkladu    
- uložení dlažby dle předepsaného technologického předpisu včetně předepsané podkladní vrstvy a předepsané výplně spar    
- zřízení vrstvy bez rozlišení šířky, pokládání vrstvy po etapách     
- úpravu napojení, ukončení podél obrubníků, dilatačních zařízení, odvodňovacích proužků, odvodňovačů, vpustí, šachet a pod., nestanoví-li zadávací dokumentace jinak    
- zhotovení kladečského plánu    
- nezahrnuje postřiky, nátěry    
- nezahrnuje těsnění podél obrubníků, dilatačních zařízení, odvodňovacích proužků, odvodňovačů, vpustí, šachet a pod.</t>
  </si>
  <si>
    <t>R58251B</t>
  </si>
  <si>
    <t>DLÁŽDĚNÉ KRYTY Z BETONOVÝCH DLAŽDIC DO LOŽE Z BETONU, 400x400x50</t>
  </si>
  <si>
    <t>1: Velkoformátová dlažba; 8.49 , Viz. výkaz výměr</t>
  </si>
  <si>
    <t>DLÁŽDĚNÉ KRYTY Z BETONOVÝCH DLAŽDIC DO LOŽE Z KAMENIVA, 550x400x80</t>
  </si>
  <si>
    <t>1: Velkoformátová dlažba; 154 , Viz. výkaz výměr</t>
  </si>
  <si>
    <t>783</t>
  </si>
  <si>
    <t>Nátěry</t>
  </si>
  <si>
    <t>711111</t>
  </si>
  <si>
    <t>IZOLACE BĚŽNÝCH KONSTRUKCÍ PROTI ZEMNÍ VLHKOSTI ASFALTOVÝMI NÁTĚRY</t>
  </si>
  <si>
    <t>1: 1 x asfaltový penetračně adhezní nátěr  (Alp) + 2 x asfaltový nátěr za horka SA12 (Aln); 620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</si>
  <si>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</si>
  <si>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78383</t>
  </si>
  <si>
    <t>NÁTĚRY BETON KONSTR TYP S4 (OS-C)</t>
  </si>
  <si>
    <t>1: hydrofobní nátěr zídek ;9.71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</si>
  <si>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</si>
  <si>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Trubní vedení</t>
  </si>
  <si>
    <t>R89911Q</t>
  </si>
  <si>
    <t>POKLOP PRO ZÁDLAŽBU B125</t>
  </si>
  <si>
    <t>1: Ocelový rám, viz TZ; 4 ks  
2: Betonová monolitická podkladní kce z drátkobetonu, viz TZ; 1,26 m3  
3: Polymermalta, viz TZ; 0,02 m2  
4: Chemické kotvy s min závrtem 125 mm, viz TZ; 16 ks</t>
  </si>
  <si>
    <t>Položka obsahuje kompletní dodávku a zhotovení poklopu, bez dlažby</t>
  </si>
  <si>
    <t>Ostatní konstrukce a práce</t>
  </si>
  <si>
    <t>9112B1</t>
  </si>
  <si>
    <t>ZÁBRADLÍ MOSTNÍ SE SVISLOU VÝPLNÍ - DODÁVKA A MONTÁŽ</t>
  </si>
  <si>
    <t>1:  ukotvení - chemické kotvy M12 40ks, 1654.3kg, plastmalta 0,009m3 ; 69.98</t>
  </si>
  <si>
    <t>položka zahrnuje:   
dodání zábradlí včetně předepsané povrchové úpravy   
kotvení sloupků, t.j. kotevní desky, šrouby z nerez oceli, vrty a zálivku, pokud zadávací dokumentace nestanoví jinak   
případné nivelační hmoty pod kotevní desky</t>
  </si>
  <si>
    <t>917212</t>
  </si>
  <si>
    <t>ZÁHONOVÉ OBRUBY Z BETONOVÝCH OBRUBNÍKŮ ŠÍŘ 80MM</t>
  </si>
  <si>
    <t>1: Obrubník (100 x 8 x 25) do betonového lože C20/25 XF3</t>
  </si>
  <si>
    <t>Položka zahrnuje:   
dodání a pokládku betonových obrubníků o rozměrech předepsaných zadávací dokumentací   
betonové lože i boční betonovou opěrku.</t>
  </si>
  <si>
    <t>924420</t>
  </si>
  <si>
    <t>NÁSTUPIŠTĚ L (H) BEZ KONZOLOVÝCH DESEK</t>
  </si>
  <si>
    <t>1: Na MC 10, H 130 -  140ks; 140*2  
2: Na MC 10, L 130 -  15ks; 15*2</t>
  </si>
  <si>
    <t>1. Položka obsahuje:   
 – dodávku veškerých prvků a částí daného typu nástupiště dle odpovídajících vzorových listů a TKP   
 – zřízení nástupiště typu L nebo H na požadovanou osovou vzdálenost kolejí i výšku nástupní hrany nad TK   
 – slepá zakončení nástupiště   
 – příplatky za ztížené podmínky při práci v kolejišti, např. za překážky na straně koleje ap.   
2. Položka neobsahuje:   
 – zemní práce, tj. odkopávky, hloubení rýh, násypy, zásypy ad.   
 – náklady na zřízení zpevněné plochy nástupiště vyjma konzolových desek, např. ze zámkové dlažby, asfaltu ap. včetně konstrukčních vrstev   
 – jiná zakončení nástupiště, např. schůdky apod.   
 – zábradlí, osvětlení, přístřešky, mobiliář nástupiště, orientační a informační systém, kamerový systém, přístupové komunikace ap.   
3. Způsob měření:   
Měří se vždy délka nástupní hrany nástupiště podél přilehlé koleje v metrech délkových, a to i u oboustranných nástupišť.</t>
  </si>
  <si>
    <t>R924911</t>
  </si>
  <si>
    <t>NÁSTUPIŠTĚ - VODICÍ LINIE ŠÍŘKY 0,40 M Z DLAŽDIC S PODÉLNÝMI DRÁŽKAMI Z KONGLOMEROVANÉHO KAMENIVA</t>
  </si>
  <si>
    <t>1: Dlažba polymerbetonová - drážková  (šířka 400mm, 250 mm šedá, 150 mm žlutá dlaždice) tl. 80 mm; 219.5</t>
  </si>
  <si>
    <t>1. Položka obsahuje:    
 – všechny práce pro zřízení plně funkčního dlážděného bezpečnostního pásu s varovnými a vodicími prvky, tj. včetně lože, ukončení dlažby, její provedení do předepsaného tvaru a pohledové úpravy, výplně spar a otvorů apod.    
 – dodání dlažeb a lože v požadované kvalitě    
 – očištění podkladu, případně zřízení spojovací vrstvy    
 – uložení směsi, dlažby nebo dílců dle předepsaného technologického předpisu    
 – zřízení vrstvy bez rozlišení šířky, pokládání vrstvy po etapách, včetně pracovních spar a spojů    
 – úpravu napojení, ukončení a těsnění podél obrubníků, DILATAČNÍích zařízení, odvodňovacích proužků, odvodňovačů, vpustí, šachet ap.    
 – těsnění, tmelení a výplň spar a otvorů    
 – úpravu dilatačních spar a povrchu vrstvy    
2. Položka neobsahuje:    
 – úpravu a hutnění podloží    
 – podkladní a konstrukční vrstvy    
3. Způsob měření:    
Měří se metr délkový.</t>
  </si>
  <si>
    <t>R924914</t>
  </si>
  <si>
    <t>NÁSTUPIŠTĚ - SIGNÁLNÍ PÁS Z DLAŽDIC S RELIÉFNÍM POVRCHEM Z KONGLOMEROVANÉHO KAMENIVA</t>
  </si>
  <si>
    <t>1: Dlažba - signální pás, odstín okolní dlažby; 5,66, Viz. výkaz výměr</t>
  </si>
  <si>
    <t>1. Položka obsahuje:    
 – všechny práce pro zřízení plně funkčního dlážděného bezpečnostního pásu s varovnými a vodicími prvky, tj. včetně lože, ukončení dlažby, její provedení do předepsaného tvaru a pohledové úpravy, výplně spar a otvorů apod.    
 – dodání dlažeb a lože v požadované kvalitě    
 – očištění podkladu, případně zřízení spojovací vrstvy    
 – uložení směsi, dlažby nebo dílců dle předepsaného technologického předpisu    
 – zřízení vrstvy bez rozlišení šířky, pokládání vrstvy po etapách, včetně pracovních spar a spojů    
 – úpravu napojení, ukončení a těsnění podél obrubníků, dilatačních zařízení, odvodňovacích proužků, odvodňovačů, vpustí, šachet ap.    
 – těsnění, tmelení a výplň spar a otvorů    
 – úpravu dilatačních spar a povrchu vrstvy    
2. Položka neobsahuje:    
 – úpravu a hutnění podloží    
 – podkladní a konstrukční vrstvy    
3. Způsob měření:    
Měří se plocha v metrech čtverečných.</t>
  </si>
  <si>
    <t>1: 482,06*1,8</t>
  </si>
  <si>
    <t>D.2.1.4</t>
  </si>
  <si>
    <t>Mosty, propustky, zdi</t>
  </si>
  <si>
    <t xml:space="preserve">  SO 07-34-61</t>
  </si>
  <si>
    <t>Zastávka PceCe, přístup z podchodu km 304,425</t>
  </si>
  <si>
    <t>SO 07-34-61</t>
  </si>
  <si>
    <t>11010</t>
  </si>
  <si>
    <t>NEOCEŇOVAT - VŠEOBECNÉ VYKLIZENÍ ZASTAVĚNÉHO ÚZEMÍ</t>
  </si>
  <si>
    <t>NEOCEŇOVAT! PROVEDENO VE STAVBĚ MODERNIZACE ŽELEZNIČNÍHO UZLU PARDUBICE.</t>
  </si>
  <si>
    <t>168.24=168,240 [A]</t>
  </si>
  <si>
    <t>zahrnuje odstranění všech překážek pro uskutečnění stavby</t>
  </si>
  <si>
    <t>12573A</t>
  </si>
  <si>
    <t>NEOCEŇOVAT - VYKOPÁVKY ZE ZEMNÍKŮ A SKLÁDEK TŘ. I - BEZ DOPRAVY</t>
  </si>
  <si>
    <t>280=280,000 [A]</t>
  </si>
  <si>
    <t>položka zahrnuje:   
-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ruční vykopávky, odstranění kořenů a napadávek   
- pažení, vzepření a rozepření vč. přepažování (vyjma štětových stěn)   
- úpravu, ochranu a očištění dna, základové spáry, stěn a svahů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položka nezahrnuje:   
- práce spojené s otvírkou zemníku</t>
  </si>
  <si>
    <t>12573B</t>
  </si>
  <si>
    <t>NEOCEŇOVAT - VYKOPÁVKY ZE ZEMNÍKŮ A SKLÁDEK TŘ. I - DOPRAVA</t>
  </si>
  <si>
    <t>M3KM</t>
  </si>
  <si>
    <t>280*2=560,000 [A]</t>
  </si>
  <si>
    <t>Položka zahrnuje samostatnou dopravu zeminy. Množství se určí jako součin kubatutry [m3] a požadované vzdálenosti [km].</t>
  </si>
  <si>
    <t>13173A</t>
  </si>
  <si>
    <t>NEOCEŇOVAT - HLOUBENÍ JAM ZAPAŽ I NEPAŽ TŘ. I - BEZ DOPRAVY</t>
  </si>
  <si>
    <t>800=800,000 [A]</t>
  </si>
  <si>
    <t>položka zahrnuje:   
-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</si>
  <si>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13173B</t>
  </si>
  <si>
    <t>NEOCEŇOVAT - HLOUBENÍ JAM ZAPAŽ I NEPAŽ TŘ. I - DOPRAVA</t>
  </si>
  <si>
    <t>800*2=1 600,000 [A]</t>
  </si>
  <si>
    <t>17810</t>
  </si>
  <si>
    <t>NEOCEŇOVAT - ZÁSYP V UZAVŘENÝCH PROSTORÁCH ZE ZEMIN SE ZHUT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</si>
  <si>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</si>
  <si>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Zakládání</t>
  </si>
  <si>
    <t>272324</t>
  </si>
  <si>
    <t>ZÁKLADY ZE ŽELEZOBETONU DO C25/30</t>
  </si>
  <si>
    <t>P03,P04 - podkladní beton 297.96*0.15=44,694 [A]   
P03,P04 - ochranný beton 297.96*0.05=14,898 [B]   
Celkem: 44.694+14.898=59,592 [C]</t>
  </si>
  <si>
    <t>272325</t>
  </si>
  <si>
    <t>ZÁKLADY ZE ŽELEZOBETONU DO C30/37</t>
  </si>
  <si>
    <t>ZD01 168.90*0.4=67,560 [A]   
ZD02 34.83*0.4=13,932 [B]   
Celkem: 67.56+13.932=81,492 [C]</t>
  </si>
  <si>
    <t>272365</t>
  </si>
  <si>
    <t>VÝZTUŽ ZÁKLADŮ Z OCELI 10505, B500B</t>
  </si>
  <si>
    <t>betonářská ocel - ZD 01,ZD 02 14936.61*0.001=14,937 [A]   
Kari síť - 8/150 x 8/150 - P01 297.96*5.39*0.001*1.15=1,847 [B]   
Kari síť - 4/100 x 4/100 - P01 297.96*1.98*0.001*1.15=0,678 [C]   
Celkem: 14.937+1.847+0.678=17,462 [D]</t>
  </si>
  <si>
    <t>R285394</t>
  </si>
  <si>
    <t>DODATEČNÉ KOTVENÍ VLEPENÍM BETONÁŘSKÉ VÝZTUŽE D DO 25MM DO VRTŮ</t>
  </si>
  <si>
    <t>54=54,000 [A]</t>
  </si>
  <si>
    <t>Položka zahrnuje:   
dodání výztuže předepsaného profilu a předepsané délky (do 600mm)   
provedení vrtu předepsaného profilu a předepsané délky (do 500mm)   
vsunutí výztuže do vyvrtaného profilu a její zalepení předepsaným pojivem   
případně nutné lešení</t>
  </si>
  <si>
    <t>Svislé a kompletní konstrukce</t>
  </si>
  <si>
    <t>348945</t>
  </si>
  <si>
    <t>ZÁBRADLÍ A ZÁBRADEL ZÍDKY Z NEREZ OCELI</t>
  </si>
  <si>
    <t>nerezová madla   
0.730=0,730 [A]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</si>
  <si>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</si>
  <si>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389325</t>
  </si>
  <si>
    <t>MOSTNÍ RÁMOVÉ KONSTRUKCE ZE ŽELEZOBETONU C30/37</t>
  </si>
  <si>
    <t>3.2*2.7*0.45*2=7,776 [A]   
(11.465+10.155)*(2.65+0.75)/2*0.45*2=33,079 [B]   
(11.465+10.155)*2.05*0.3*2=26,593 [C]   
(10.155+10.155)*(2.80+1.14)/2*0.30*2=24,006 [D]   
10.715*1.14*0.30*2=7,329 [E]   
3.6*1.5*0.3=1,620 [F]   
strop 3.3*3.6*0.45=5,346 [G]   
Celkem: 7.776+33.079+26.593+24.006+7.329+1.62+5.346=105,749 [H]</t>
  </si>
  <si>
    <t>389365</t>
  </si>
  <si>
    <t>VÝZTUŽ MOSTNÍ RÁMOVÉ KONSTRUKCE Z OCELI 10505, B500B</t>
  </si>
  <si>
    <t>ST 01- ST 14   
17044.87*0.001=17,045 [A]</t>
  </si>
  <si>
    <t>Vodorovné konstrukce</t>
  </si>
  <si>
    <t>45152</t>
  </si>
  <si>
    <t>PODKLADNÍ A VÝPLŇOVÉ VRSTVY Z KAMENIVA DRCENÉHO</t>
  </si>
  <si>
    <t>297.96*0.30=89,388 [A]</t>
  </si>
  <si>
    <t>45157</t>
  </si>
  <si>
    <t>PODKLADNÍ A VÝPLŇOVÉ VRSTVY Z KAMENIVA TĚŽENÉHO</t>
  </si>
  <si>
    <t>písčitý podsyp dlažby 0-16 - tl. 50mm; úložná vrstva dlažby 4-8mm - tl. 50   
(45.365+10.715)*3.0=168,240 [A]   
Celkem:  168.24*2*0.05=16,824 [B]</t>
  </si>
  <si>
    <t>457313</t>
  </si>
  <si>
    <t>VYROVNÁVACÍ A SPÁDOVÝ PROSTÝ BETON C16/20</t>
  </si>
  <si>
    <t>P06 - vyrovnávací beton 4.13*3.0=12,390 [A]</t>
  </si>
  <si>
    <t>465921</t>
  </si>
  <si>
    <t>DLAŽBY Z BETONOVÝCH DLAŽDIC NA SUCHO</t>
  </si>
  <si>
    <t>dlažba - obdélníková betonová 200x100x60mm přírodní   
(45.365+10.715)*3.0=168,240 [A]</t>
  </si>
  <si>
    <t>položka zahrnuje:   
- nutné zemní práce (svahování, úpravu pláně a pod.)   
- úpravu podkladu   
- dodávku a uložení dlažby z předepsaných dlaždic do předepsaného tvaru   
- spárování, těsnění, tmelení a vyplnění spar případně s vyklínováním   
- úprava povrchu pro odvedení srážkové vody   
- nezahrnuje podklad pod dlažbu, vykazuje se samostatně položkami SD 45</t>
  </si>
  <si>
    <t>711</t>
  </si>
  <si>
    <t>Izolace proti vodě</t>
  </si>
  <si>
    <t>R7110001</t>
  </si>
  <si>
    <t>IZOLACE ASFALTOVÝMI PÁSY PROTI TLAKOVÉ VODĚ S TVRDOU OCHRANOU</t>
  </si>
  <si>
    <t>R-položka</t>
  </si>
  <si>
    <t>SVI - 1   
(45.365+10.759)*(3.9+0.5*2)=275,008 [A]   
SVI - 4 - strop   
2.9*3.6=10,440 [B]   
Celkem: 275.008+10.44=285,448 [C]</t>
  </si>
  <si>
    <t>položka zahrnuje:      
- dodání schváleného izolačního materiálu      
- očištění a ošetření podkladu, penetraci, zadávací dokumentace může zahrnout i případné vyspravení      
- zřízení izolace jako kompletního povlaku, případně komplet. soustavy nebo systému podle příslušného  technolog. předpisu      
- zřízení izolace i jednotlivých vrstev po etapách, včetně pracovních spár a spojů      
- úprava u okrajů, rohů, hran, dilatačních i pracovních spojů, kotev, obrubníků, dilatačních zařízení, odvodnění, otvorů, neizolovaných míst a pod.      
- zajištění odvodnění povrchu izolace, včetně odvodnění nejnižších míst, pokud dokumentace pro zadání stavby nestanoví jinak      
- ochrana izolace do doby zřízení definitivní ochranné vrstvy nebo konstrukce      
- úprava, očištění a ošetření prostoru kolem izolace      
- provedení požadovaných zkoušek      
- zahrnuje ochranné vrstvy, např. geotextilii, fólii...      
- zahrnuje tvrdou ochranu z betonové desky s kari sítí</t>
  </si>
  <si>
    <t>R7110002</t>
  </si>
  <si>
    <t>IZOLACE ASFALTOVÝMI PÁSY PROTI STÉKAJÍCÍ VODĚ A ZEMNÍ VLHKOSTI S MĚKKOU OCHRANOU (GEOTEXTÍLIE)</t>
  </si>
  <si>
    <t>SVI - 2   
úsek č. 1 2.9*(0.45+2.7+0.45)*2=20,880 [A]   
(45.206-2.9)*(3.9+0.4)/2*2=181,916 [B]   
10.779*0.4*2=8,623 [C]   
ukončení úseku č. 6 3.6*0.9=3,240 [D]   
stěna nad stropem 3.6*0.32*1=1,152 [E]   
zpětný spoj 59.985*0.5*2=59,985 [F]   
Celkem: 20.88+181.916+8.623+3.24+1.152+59.985=275,796 [G]</t>
  </si>
  <si>
    <t>položka zahrnuje:      
- dodání schváleného izolačního materiálu      
- očištění a ošetření podkladu, penetraci, zadávací dokumentace může zahrnout i případné vyspravení      
- zřízení izolace jako kompletního povlaku, případně komplet. soustavy nebo systému podle příslušného  technolog. předpisu      
- zřízení izolace i jednotlivých vrstev po etapách, včetně pracovních spár a spojů      
- úprava u okrajů, rohů, hran, dilatačních i pracovních spojů, kotev, obrubníků, dilatačních zařízení, odvodnění, otvorů, neizolovaných míst a pod.      
- zajištění odvodnění povrchu izolace, včetně odvodnění nejnižších míst, pokud dokumentace pro zadání stavby nestanoví jinak      
- ochrana izolace do doby zřízení definitivní ochranné vrstvy nebo konstrukce      
- úprava, očištění a ošetření prostoru kolem izolace      
- provedení požadovaných zkoušek      
- zahrnuje ochranné vrstvy, např. geotextilii, fólii...</t>
  </si>
  <si>
    <t>R7110003</t>
  </si>
  <si>
    <t>SVI - 3   
(45.365+10.759)*3.0=168,372 [A]   
(45.365+10.759)*0.15*2=16,837 [B]   
Celkem: 168.372+16.837=185,209 [C]</t>
  </si>
  <si>
    <t>Ostatní konstrukce a práce, bourání</t>
  </si>
  <si>
    <t>931182</t>
  </si>
  <si>
    <t>VÝPLŇ DILATAČNÍCH SPAR Z POLYSTYRENU TL 20MM</t>
  </si>
  <si>
    <t>dilatace 4.31=4,310 [A]</t>
  </si>
  <si>
    <t>položka zahrnuje dodávku a osazení předepsaného materiálu, očištění ploch spáry před úpravou, očištění okolí spáry po úpravě</t>
  </si>
  <si>
    <t>931245</t>
  </si>
  <si>
    <t>VLOŽKA DILAT SPAR Z PRYŽ PÁSŮ ŠÍŘ DO 400MM PROF TL PŘES 12MM</t>
  </si>
  <si>
    <t>pracovní spáry (45.365+10.715)*2+3.6*2+0.64=120,000 [A]   
dilatační spáry 26.0=26,000 [B]   
Celkem:  120+26=146,000 [C]</t>
  </si>
  <si>
    <t>93543</t>
  </si>
  <si>
    <t>ŽLABY Z DÍLCŮ Z POLYMERBETONU SVĚTLÉ ŠÍŘKY DO 200MM VČETNĚ MŘÍŽÍ</t>
  </si>
  <si>
    <t>3=3,000 [A]</t>
  </si>
  <si>
    <t>položka zahrnuje:   
-dodávku a uložení dílců žlabu z předepsaného materiálu předepsaných rozměrů včetně mříže   
- spárování, úpravy vtoku a výtoku   
- nezahrnuje nutné zemní práce, předepsané lože, obetonování   
- měří se v metrech běžných délky osy žlabu, odečítají se čistící kusy a vpustě</t>
  </si>
  <si>
    <t>93650</t>
  </si>
  <si>
    <t>DROBNÉ DOPLŇK KONSTR KOVOVÉ</t>
  </si>
  <si>
    <t>kotevní svazky 880.0=880,000 [A]   
měření bludných proudů 20.0=20,000 [B]   
Celkem:  880+20=900,000 [C]</t>
  </si>
  <si>
    <t>- dílenská dokumentace, včetně technologického předpisu spojování,   
- dodání  materiálu  v požadované kvalitě a výroba konstrukce i dílenská (včetně  pomůcek,  přípravků a prostředků pro výrobu) bez ohledu na náročnost a její hmotnost, dílenská montáž,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jakákoliv doprava a manipulace dílců  a  montážních  sestav,  včetně  dopravy konstrukce z výrobny na stavbu,   
- montáž konstrukce na staveništi, včetně montážních prostředků a pomůcek a zednických výpomocí,   
- montážní dokumentace včetně technologického předpisu montáže,   
- výplň, těsnění a tmelení spar a spojů,   
- čištění konstrukce a odstranění všech vrubů (vrypy, otlačeniny a pod.),   
- veškeré druhy opracování povrchů, včetně úprav pod nátěry a pod izolaci,   
- veškeré druhy dílenských základů a základních nátěrů a povlaků,   
- všechny druhy ocelového kotvení,   
- dílenskou přejímku a montážní prohlídku, včetně požadovaných dokladů,   
- zřízení kotevních otvorů nebo jam, nejsou-li částí jiné konstrukce, jejich úpravy, očištění a ošetření,   
- osazení kotvení nebo přímo částí konstrukce do podpůrné konstrukce nebo do zeminy,   
- výplň kotevních otvorů  (příp.  podlití  patních  desek)  maltou,  betonem  nebo  jinou speciální hmotou, vyplnění jam zeminou,   
- ošetření kotevní oblasti proti vzniku trhlin, vlivu povětrnosti a pod.,   
- osazení nivelačních značek, včetně jejich zaměření, označení znakem výrobce a vyznačení letopočtu.   
Dokumentace pro zadání stavby může dále předepsat že cena položky ještě obsahuje například:   
- veškeré druhy protikorozní ochrany a nátěry konstrukcí,   
- žárové zinkování ponorem nebo žárové stříkání (metalizace) kovem,   
- zvláštní spojovací prostředky, rozebíratelnost konstrukce,   
- osazení měřících zařízení a úpravy pro ně   
- ochranná opatření před účinky bludných proudů   
- ochranu před přepětím.</t>
  </si>
  <si>
    <t>96613A</t>
  </si>
  <si>
    <t>BOURÁNÍ KONSTRUKCÍ Z KAMENE NA MC - BEZ DOPRAVY</t>
  </si>
  <si>
    <t>kamený základ 4.0=4,000 [A]</t>
  </si>
  <si>
    <t>položka zahrnuje:   
- rozbourání konstrukce bez ohledu na použitou technologii   
- veškeré pomocné konstrukce (lešení a pod.) 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</si>
  <si>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R93263</t>
  </si>
  <si>
    <t>PŘEKRYTÍ PŘIPOJENÍ NOVÉ KCE KE STÁVAJÍCÍ</t>
  </si>
  <si>
    <t>PVC dodatečný těsnící pás 15=15,000 [A]</t>
  </si>
  <si>
    <t>položka zahrnuje:      
- dodání a uložení předepsané konstrukce z předepsaného materiálu včetně vnitrostaveništní a mimostaveništní dopravy      
- veškeré potřebné pomocné práce      
- veškerý pomocný a upevňovací materiál</t>
  </si>
  <si>
    <t>LIKVIDACE ODPADU, včetně dopravy</t>
  </si>
  <si>
    <t>800*2.0=1 600,000 [A]</t>
  </si>
  <si>
    <t>R015330</t>
  </si>
  <si>
    <t>948</t>
  </si>
  <si>
    <t>NEOCEŇOVAT - LIKVIDACŮ ODPADŮ - 17 05 04 KAMENNÁ SUŤ, VČETNĚ DOPRAVY</t>
  </si>
  <si>
    <t>4*2.6=10,400 [A]</t>
  </si>
  <si>
    <t xml:space="preserve">  SO 07-34-62</t>
  </si>
  <si>
    <t>Zastávka PceCe, přístup z podjezdu km 92,388</t>
  </si>
  <si>
    <t>SO 07-34-62</t>
  </si>
  <si>
    <t>P01,02 (44.505+8.795)*3.2=170,560 [A]   
P09 70.45=70,450 [B]   
Celkem:  170.56+70.45=241,010 [C]</t>
  </si>
  <si>
    <t>230=230,000 [A]</t>
  </si>
  <si>
    <t>230*2=460,000 [A]</t>
  </si>
  <si>
    <t>980.0=980,000 [A]</t>
  </si>
  <si>
    <t>980*2=1 960,000 [A]</t>
  </si>
  <si>
    <t>22695</t>
  </si>
  <si>
    <t>NEOCEŇOVAT - VÝDŘEVA ZÁPOROVÉHO PAŽENÍ DOČASNÁ (KUBATURA)</t>
  </si>
  <si>
    <t>1.2*0.2*1310*0.1=31,440 [A]</t>
  </si>
  <si>
    <t>položka zahrnuje osazení pažin bez ohledu na druh, jejich opotřebení a jejich odstranění</t>
  </si>
  <si>
    <t>26123</t>
  </si>
  <si>
    <t>NEOCEŇOVAT - VRTY PRO KOTVENÍ, INJEKTÁŽ A MIKROPILOTY NA POVRCHU TŘ. II D DO 150MM</t>
  </si>
  <si>
    <t>K1 - 2-pramencová D15,7/St1770 MPa 32*10=320,000 [A]   
K2 - 3-pramencová D15,7/St1770 MPa 20*12=240,000 [B]   
Celkem: 320+240=560,000 [C]</t>
  </si>
  <si>
    <t>položka zahrnuje:   
přemístění, montáž a demontáž vrtných souprav   
svislou dopravu zeminy z vrtu   
vodorovnou dopravu zeminy bez uložení na skládku   
případně nutné pažení dočasné (včetně odpažení) i trvalé</t>
  </si>
  <si>
    <t>26125</t>
  </si>
  <si>
    <t>NEOCEŇOVAT - VRTY PRO KOTVENÍ, INJEKTÁŽ A MIKROPILOTY NA POVRCHU TŘ. II D DO 300MM</t>
  </si>
  <si>
    <t>Z1 - HEB 140 3.0*12=36,000 [A]   
Z2 - HEB 160 4.0*10=40,000 [B]   
Z3 - HEB 180 5.0*10=50,000 [C]   
Z4 - HEB 180 6.0*32=192,000 [D]   
Z5 - HEB 180 9.0*44=396,000 [E]   
Celkem: 36+40+50+192+396=714,000 [F]</t>
  </si>
  <si>
    <t>P03,P04 - podkladní beton (53.84+266.16)*0.15=48,000 [A]   
P03,P04 - ochranný beton (53.84+266.16)*0.05=16,000 [B]   
Celkem: 48+16=64,000 [C]</t>
  </si>
  <si>
    <t>ZD01 (44.505+8.795-11.5)*3.8*0.4=63,536 [A]   
ZD02 11.5*4.1*0.4=18,860 [B]   
ZD03 (0.96+0.48)/2*0.2*4.1=0,590 [C]   
Celkem: 63.536+18.86+0.59=82,986 [D]</t>
  </si>
  <si>
    <t>betonářská ocel - ZD 01,ZD 02 13170.52*0.001=13,171 [A]   
Kari síť - 8/150 x 8/150 - P03,P04 (53.84+266.16)*5.39*0.001*1.15=1,984 [B]   
Kari síť - 4/100 x 4/100 - P03,P04 (53.84+266.16)*1.98*0.001*1.15=0,729 [C]   
Celkem: 13.171+1.984+0.729=15,884 [D]</t>
  </si>
  <si>
    <t>285378</t>
  </si>
  <si>
    <t>KOTVENÍ NA POVRCHU Z PŘEDPÍNACÍ VÝZTUŽE DL. DO 10M</t>
  </si>
  <si>
    <t>K1 - 2-pramencová D15,7/St1770 MPa 32=32,000 [A]   
K2 - 3-pramencová D15,7/St1770 MPa 20=20,000 [B]   
Celkem: 32+20=52,000 [C]</t>
  </si>
  <si>
    <t>položka zahrnuje dodávku předepsané kotvy, případně její protikorozní úpravu, její osazení do vrtu, zainjektování a napnutí, případně opěrné desky   
nezahrnuje vrty</t>
  </si>
  <si>
    <t>285379</t>
  </si>
  <si>
    <t>PŘÍPLATEK ZA DALŠÍ 1M KOTVENÍ NA POVRCHU Z PŘEDPÍNACÍ VÝZTUŽE</t>
  </si>
  <si>
    <t>K1 - 2-pramencová D15,7/St1770 MPa 32*0=0,000 [A]   
K2 - 3-pramencová D15,7/St1770 MPa 20*2=40,000 [B]   
Celkem: 0+40=40,000 [C]</t>
  </si>
  <si>
    <t>položka zahrnuje příplatek k ceně kotvy za další 1m přes 10m   
zahrnuje dodávku 1m předepsané kotvy, případně její protikorozní úpravu, její osazení do vrtu, zainjektování a napnutí</t>
  </si>
  <si>
    <t>R22694</t>
  </si>
  <si>
    <t>ZÁPOROVÉ PAŽENÍ Z KOVU DOČASNÉ</t>
  </si>
  <si>
    <t>OTSKP 2021</t>
  </si>
  <si>
    <t>NEOCEŇOVAT! PROVEDENO VE STAVBĚ MODERNIZACE ŽELEZNIČNÍHO UZLU PARDUBICE.  
Záporové pažení včetně dodání zápor z válcovaných nosníků a převázek z štětovnic. Osazení zápor a provedení injektování kořene. Včetně stabilizace zeminy za výdřevou, zařezání nebo demotnáž zápor, transport vrtné soupravy včetně přejezdů v rámci stavby.</t>
  </si>
  <si>
    <t>Z1 - HEB 140 3.0*12*0.0337=1,213 [A]   
Z2 - HEB 160 4.0*10*0.0426=1,704 [B]   
Z3 - HEB 180 5.0*10*0.0512=2,560 [C]   
Z4 - HEB 180 6.0*32*0.0512=9,830 [D]   
Z5 - HEB 180 9.0*44*0.0512=20,275 [E]   
převázky - štětovnice Illn   
P1 9.0*12*0.0622=6,718 [G]   
P2 4.5*2*0.0622=0,560 [H]   
plechy   
P20 - 200x250 + 200x150 0.40*52*0.0314=0,653 [J]   
Celkem: 1.213+1.704+2.56+9.83+20.275+6.718+0.56+0.653=43,513 [K]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</si>
  <si>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</si>
  <si>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52=52,000 [A]</t>
  </si>
  <si>
    <t>nerezová madla   
0.850=0,850 [A]</t>
  </si>
  <si>
    <t>(11.85-0.3)*2.39*0.30*2=16,563 [A]   
12.0*(1.5+0.5)/2*0.45*2=10,800 [B]   
12.0*3.38*0.3*2=24,336 [C]   
(12.0+11.335+11.175)*(3.78+0.96)/2*0.30*2=49,073 [D]   
6.59*0.96*0.30*2=3,796 [E]   
3.8*2.39*0.3=2,725 [F]   
Celkem: 16.563+10.8+24.336+49.073+3.796+2.725=107,293 [G]</t>
  </si>
  <si>
    <t>ST 01- ST 13   
16591.10*0.001=16,591 [A]</t>
  </si>
  <si>
    <t>P07,P08   
(53.84+266.16)*0.3=96,000 [A]</t>
  </si>
  <si>
    <t>písčitý podsyp dlažby 0-16 - tl. 50mm; úložná vrstva dlažby 4-8mm - tl. 50   
P01,02 (44.505+8.795)*3.2=170,560 [A]   
P09 70.45=70,450 [B]   
Celkem:  (170.56+70.45)*2*0.05=24,101 [C]</t>
  </si>
  <si>
    <t>P06 - vyrovnávací beton 2.92*3.2=9,344 [A]</t>
  </si>
  <si>
    <t>dlažba - obdélníková betonová 200x100x60mm přírodní   
P01,02 (44.505+8.795)*3.2=170,560 [A]   
P09 70.45=70,450 [B]   
Celkem:  170.56+70.45=241,010 [C]</t>
  </si>
  <si>
    <t>SVI - 1   
(44.505+8.795)*5.0=266,500 [A]</t>
  </si>
  <si>
    <t>SVI - 2   
(12.0+3.8+12.0)*(1.99-1.15)=23,352 [A]   
(65.195-12.0-8.795)*(5.15-1.15+0.3)/2*2=190,920 [B]   
8.795*0.3*2=5,277 [C]   
zpětný spoj (65.195-12.0)*0.5*2=53,195 [D]   
Celkem: 23.352+190.92+5.277+53.195=272,744 [E]</t>
  </si>
  <si>
    <t>SVI - 3   
(44.505+8.795)*3.2=170,560 [A]   
(44.505+8.795)*0.15*2=15,990 [B]   
Celkem: 170.56+15.99=186,550 [C]</t>
  </si>
  <si>
    <t>dilatace 17.55=17,550 [A]</t>
  </si>
  <si>
    <t>pracovní spáry (65.195-12.0)*2+0.61=107,000 [A]   
dilatační spáry 20.0=20,000 [B]   
Celkem:  107+20=127,000 [C]</t>
  </si>
  <si>
    <t>kotevní svazky 1080.0=1 080,000 [A]   
měření bludných proudů 20.0=20,000 [B]   
Celkem:  1080+20=1 100,000 [C]</t>
  </si>
  <si>
    <t>96615A</t>
  </si>
  <si>
    <t>BOURÁNÍ KONSTRUKCÍ Z PROSTÉHO BETONU - BEZ DOPRAVY</t>
  </si>
  <si>
    <t>mezerovitý beton 47.9=47,900 [A]</t>
  </si>
  <si>
    <t>96616A</t>
  </si>
  <si>
    <t>BOURÁNÍ KONSTRUKCÍ ZE ŽELEZOBETONU - BEZ DOPRAVY</t>
  </si>
  <si>
    <t>opěra OPP1   
27.5=27,500 [A]</t>
  </si>
  <si>
    <t>PVC dodatečný těsnící pás 12=12,000 [A]</t>
  </si>
  <si>
    <t>980*2.0=1 960,000 [A]</t>
  </si>
  <si>
    <t>NEOCEŇOVAT - LIKVIDACE ODPADŮ NEKONTAMINOVANÝCH - 17 01 01 PROSTÝ BETON, včetně dopravy</t>
  </si>
  <si>
    <t>47.9*2.3=110,170 [A]</t>
  </si>
  <si>
    <t>R015141</t>
  </si>
  <si>
    <t>907</t>
  </si>
  <si>
    <t>NEOCEŇOVAT - LIKVIDACE ODPADŮ NEKONTAMINOVANÝCH - 17 01 01 ARMOVANÉ BETONY V KUSOVITOSTI DO 0,5 M, včetně dopravy</t>
  </si>
  <si>
    <t>27.5*2.5=68,750 [A]</t>
  </si>
  <si>
    <t>D.2.1.6</t>
  </si>
  <si>
    <t>Potrubní vedení</t>
  </si>
  <si>
    <t xml:space="preserve">  SO 07-36-01</t>
  </si>
  <si>
    <t>Zastávka Pardubice centrum, odvodnění přístřešků</t>
  </si>
  <si>
    <t>SO 07-36-01</t>
  </si>
  <si>
    <t>NEOCEŇOVAT - HLOUBENÍ RÝH ŠÍŘ DO 2M PAŽ I NEPAŽ TŘ. I</t>
  </si>
  <si>
    <t>1.4*0.9*90</t>
  </si>
  <si>
    <t>NEOCEŇOVAT - HLOUBENÍ RÝH ŠÍŘ DO 2M PAŽ I NEPAŽ TŘ. I, ODVOZ DO 20KM</t>
  </si>
  <si>
    <t>1.4*0.9*(pol.č.10+pol.č.11-90)</t>
  </si>
  <si>
    <t>132739</t>
  </si>
  <si>
    <t>NEOCEŇOVAT - PŘÍPLATEK ZA DALŠÍ 1KM DOPRAVY ZEMINY</t>
  </si>
  <si>
    <t>40 x pol.č.2</t>
  </si>
  <si>
    <t>položka zahrnuje příplatek k vodorovnému přemístění zeminy za každý další 1km nad 20km</t>
  </si>
  <si>
    <t>17120</t>
  </si>
  <si>
    <t>NEOCEŇOVAT - ULOŽENÍ SYPANINY DO NÁSYPŮ A NA SKLÁDKY BEZ ZHUTNĚNÍ</t>
  </si>
  <si>
    <t>pol.č.3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</si>
  <si>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</si>
  <si>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NEOCEŇOVAT - ZÁSYP JAM A RÝH ZEMINOU SE ZHUTNĚNÍM</t>
  </si>
  <si>
    <t>NEOCEŇOVAT! PROVEDENO VE STAVBĚ MODERNIZACE ŽELEZNIČNÍHO UZLU PARDUBICE.  
zásyp základů z líce stojin vytěženým materiálem</t>
  </si>
  <si>
    <t>pol.č.2-((pol.č.11+pol.č.10-90)*0.1*0.9)-((pol.č.11+pol.č.10-90)*0.5*0.9)</t>
  </si>
  <si>
    <t>17481</t>
  </si>
  <si>
    <t>NEOCEŇOVAT - ZÁSYP JAM A RÝH Z NAKUPOVANÝCH MATERIÁLŮ</t>
  </si>
  <si>
    <t>pol.č.3-(90*0.9*0.1)-(90*0.5*0.9)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</si>
  <si>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</si>
  <si>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17581</t>
  </si>
  <si>
    <t>NEOCEŇOVAT - OBSYP POTRUBÍ A OBJEKTŮ Z NAKUPOVANÝCH MATERIÁLŮ</t>
  </si>
  <si>
    <t>0.5*0.9*(pol.č.10+pol.č.11)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</si>
  <si>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</si>
  <si>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451523</t>
  </si>
  <si>
    <t>NEOCEŇOVAT - VÝPLŇ VRSTVY Z KAMENIVA DRCENÉHO, INDEX ZHUTNĚNÍ ID DO 0,9</t>
  </si>
  <si>
    <t>0.15*0.9*(pol.č.10+pol.č.11)</t>
  </si>
  <si>
    <t>Potrubí</t>
  </si>
  <si>
    <t>87433</t>
  </si>
  <si>
    <t>NEOCEŇOVAT - POTRUBÍ Z TRUB PLASTOVÝCH ODPADNÍCH DN DO 150MM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</si>
  <si>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</si>
  <si>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87434</t>
  </si>
  <si>
    <t>NEOCEŇOVAT - POTRUBÍ Z TRUB PLASTOVÝCH ODPADNÍCH DN DO 200MM</t>
  </si>
  <si>
    <t>894858</t>
  </si>
  <si>
    <t>NEOCEŇOVAT - ŠACHTY KANALIZAČNÍ PLASTOVÉ D 600MM</t>
  </si>
  <si>
    <t>položka zahrnuje:   
- poklopy s rámem z předepsaného materiálu a tvaru   
- předepsané plastové skruže, dno a není-li uvedeno jinak i podkladní vrstvu (z kameniva nebo betonu).   
- výplň, těsnění a tmelení spár a spojů,   
- očištění a ošetření úložných ploch,   
- předepsané podkladní konstrukce</t>
  </si>
  <si>
    <t>899632</t>
  </si>
  <si>
    <t>NEOCEŇOVAT - ZKOUŠKA VODOTĚSNOSTI POTRUBÍ DN DO 150MM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</si>
  <si>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</si>
  <si>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899642</t>
  </si>
  <si>
    <t>NEOCEŇOVAT - ZKOUŠKA VODOTĚSNOSTI POTRUBÍ DN DO 200MM</t>
  </si>
  <si>
    <t>89980</t>
  </si>
  <si>
    <t>NEOCEŇOVAT - TELEVIZNÍ PROHLÍDKA POTRUBÍ</t>
  </si>
  <si>
    <t>položka zahrnuje prohlídku potrubí televizní kamerou, záznam prohlídky na nosičích DVD a vyhotovení závěrečného písemného protokolu</t>
  </si>
  <si>
    <t>899901</t>
  </si>
  <si>
    <t>NEOCEŇOVAT - PŘEPOJENÍ PŘÍPOJEK</t>
  </si>
  <si>
    <t>položka zahrnuje řez na potrubí, dodání a osazení příslušných tvarovek a armatur</t>
  </si>
  <si>
    <t>LiKVIDACE ODPADŮ včetně dopravy</t>
  </si>
  <si>
    <t>D.2.2.1</t>
  </si>
  <si>
    <t>Pozemní stavební objekty budov</t>
  </si>
  <si>
    <t xml:space="preserve">  SO 07-52-01</t>
  </si>
  <si>
    <t>SO 07-52-01</t>
  </si>
  <si>
    <t>Přidružená stavební výroba</t>
  </si>
  <si>
    <t>741811</t>
  </si>
  <si>
    <t>UZEMŇOVACÍ VODIČ NA POVRCHU FEZN DO 120 MM2</t>
  </si>
  <si>
    <t>2*2.0=4,000 [A]</t>
  </si>
  <si>
    <t>1. Položka obsahuje:   
 – uchycení vodiče na povrch vč. podpěr, konzol, svorek a pod.   
 – měření, dělení, spojování   
 – nátěr   
2. Položka neobsahuje:   
 X   
3. Způsob měření:   
Měří se metr délkový.</t>
  </si>
  <si>
    <t>741C06</t>
  </si>
  <si>
    <t>VYVEDENÍ UZEMŇOVACÍCH VODIČŮ NA POVRCH/KONSTRUKCI</t>
  </si>
  <si>
    <t>průrazka tyristorová TPJS 150/050   
2=2,000 [A]</t>
  </si>
  <si>
    <t>1. Položka obsahuje:   
 – vodivé připojení vodiče na konstrukci   
 – dělení, tvarování, spojování   
 – ochranný i barevný nátěr spoje dle příslušných norem   
2. Položka neobsahuje:   
 X   
3. Způsob měření:   
Udává se počet kusů kompletní konstrukce nebo práce.</t>
  </si>
  <si>
    <t>741D11</t>
  </si>
  <si>
    <t>HROMOSVODOVÝ VODIČ FEZN NA POVRCHU</t>
  </si>
  <si>
    <t>2*3.0*2=12,000 [A]</t>
  </si>
  <si>
    <t>1. Položka obsahuje:   
 – dělení, spojování   
 – upevnění vč. veškerého příslušenství   
2. Položka neobsahuje:   
 X   
3. Způsob měření:   
Měří se metr délkový.</t>
  </si>
  <si>
    <t>75C881</t>
  </si>
  <si>
    <t>MEZIKOLEJOVÁ LANOVÁ PROPOJKA (DO 3 LAN DO DÉLKY 7 M) - DODÁVKA</t>
  </si>
  <si>
    <t>1. Položka obsahuje:   
 – dodávka mezikolejové lanové propojky podle typu a potřebné délky včetně potřebného pomocného materiálu a dopravy do staveništního skladu   
 – dodávku mezikolejové lanové propojky včetně pomocného materiálu, dopravu do staveništního skladu   
2. Položka neobsahuje:   
 X   
3. Způsob měření:   
Udává se počet kusů kompletní konstrukce nebo práce.</t>
  </si>
  <si>
    <t>75C887</t>
  </si>
  <si>
    <t>MEZIKOLEJOVÁ LANOVÁ PROPOJKA (DO 3 LAN DO DÉLKY 7 M) - MONTÁŽ</t>
  </si>
  <si>
    <t>1. Položka obsahuje:   
 – rozměření místa připojení, případné vyvrtání otvorů, montáž mezikolejové lanové propojky   
 – montáž mezikolejové lanové propojky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</si>
  <si>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76414</t>
  </si>
  <si>
    <t>KRYTINA STŘECH ZE ZINK PLECHU</t>
  </si>
  <si>
    <t>53.2*3.9=207,480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</si>
  <si>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
- Položka zahrnuje veškerý materiál, výrobky a polotovary, včetně mimostaveništní a vnitrostaveništní dopravy (rovněž přesuny), včetně naložení a složení,případně s uložením.</t>
  </si>
  <si>
    <t>76424</t>
  </si>
  <si>
    <t>OPLECHOVÁNÍ A LEMOVÁNÍ KONSTR ZE ZINK PLECHU</t>
  </si>
  <si>
    <t>Oplechování závětrnou lištou RŠ 250   
(53.5+4.0*2)*0.25=15,375 [A]   
Oplechování závětrnou lištou RŠ 330   
K05, K06 (3.0+3.5)*0.33=2,145 [B]   
K07, K08 (3.0+3.5)*0.33=2,145 [C]   
(15.375+2.145+2.145)=19,665 [D]</t>
  </si>
  <si>
    <t>764441</t>
  </si>
  <si>
    <t>ŽLABY ZE ZINK PLECHU RŠ DO 250MM</t>
  </si>
  <si>
    <t>53.5=53,500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</si>
  <si>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
- Položka zahrnuje veškerý materiál, výrobky a polotovary, včetně mimostaveništní a vnitrostaveništní dopravy (rovněž přesuny), včetně naložení a složení,případně s uložením.    
- položka zahrnuje háky, zděře, čela, manžety, odbočky, kolena, rohy, hrdla, odskoky, výpusti, přechodové kusy a pod.</t>
  </si>
  <si>
    <t>764542</t>
  </si>
  <si>
    <t>ODPAD TROUBY KRUH (ČTVERC) ZE ZINK PLECHU DN DO 100MM</t>
  </si>
  <si>
    <t>3.0*5=15,000 [A]</t>
  </si>
  <si>
    <t>78352</t>
  </si>
  <si>
    <t>PROTIKOROZ OCHRANA KLEMPÍŘ KONSTR NÁTĚREM VÍCEVRST</t>
  </si>
  <si>
    <t>závětrná lišta 61.5*0.25=15,375 [A]   
lemování stěny 13.0*0.33=4,290 [B]   
žlab 53.5*0.25*2=26,750 [C]   
svod 15.0*0.33=4,950 [D]   
Celkem: 15.375+4.29+26.75+4.95=51,365 [E]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</si>
  <si>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</si>
  <si>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787117</t>
  </si>
  <si>
    <t>ZASKLÍVÁNÍ STĚN A PŘÍČEK BEZPEČNOSTNÍM SKLEM</t>
  </si>
  <si>
    <t>1.0*2.805*52=145,860 [A]   
1.0*3.53*52=183,560 [B]   
0.83*2.92*1=2,424 [C]   
0.83*3.238*1=2,688 [D]   
0.83*3.53*1=2,930 [E]   
0.87*3.11*1=2,706 [F]   
Celkem: 145.86+183.56+2.424+2.688+2.93+2.706=340,168 [G]</t>
  </si>
  <si>
    <t>- položky zasklívání zahrnují kompletní zasklení, včetně lišt, spojovacího materiálu, těsnící profily a tmely. Zahrnují i další předepsané práce jako broušení, vrtání, lepení a pod.</t>
  </si>
  <si>
    <t>93641</t>
  </si>
  <si>
    <t>LAPAČ SPLAVENIN</t>
  </si>
  <si>
    <t>Položka zahrnuje veškerý materiál, výrobky a polotovary, včetně mimostaveništní a vnitrostaveništní dopravy (rovněž přesuny), včetně naložení a složení,případně s uložením.</t>
  </si>
  <si>
    <t>936502</t>
  </si>
  <si>
    <t>DROBNÉ DOPLŇK KONSTR KOVOVÉ POZINK</t>
  </si>
  <si>
    <t>Kotlík hranatý pro podokapní žlaby 250/80   
5*5=25,000 [A]</t>
  </si>
  <si>
    <t>položka zahrnuje:   
- dílenská dokumentace, včetně technologického předpisu spojování   
- dodání  materiálu  v požadované kvalitě a výroba konstrukce i dílenská (včetně  pomůcek,  přípravků a prostředků pro výrobu) bez ohledu na náročnost a její hmotnost, dílenská montáž   
- dodání spojovacího materiálu   
- zřízení  montážních  a  dilatačních  spojů,  spar, včetně potřebných úprav, vložek, opracování, očištění a ošetření   
- podpěr. konstr. a lešení všech druhů pro montáž konstrukcí i doplňkových, včetně požadovaných otvorů, ochranných a bezpečnostních opatření a základů pro tyto konstrukce a lešení   
- jakákoliv doprava a manipulace dílců  a  montážních  sestav,  včetně  dopravy konstrukce z výrobny na stavbu   
- montáž konstrukce na staveništi, včetně montážních prostředků a pomůcek a zednických výpomocí   
- výplň, těsnění a tmelení spar a spojů   
- čištění konstrukce a odstranění všech vrubů (vrypy, otlačeniny a pod.)   
- všechny druhy ocelového kotvení   
- dílenskou přejímku a montážní prohlídku, včetně požadovaných dokladů   
- zřízení kotevních otvorů nebo jam, nejsou-li částí jiné konstrukce, jejich úpravy, očištění a ošetření   
- osazení kotvení nebo přímo částí konstrukce do podpůrné konstrukce nebo do zeminy   
- výplň kotevních otvorů  (příp.  podlití  patních  desek)  maltou,  betonem  nebo  jinou speciální hmotou, vyplnění jam zeminou   
- předepsanou protikorozní ochranu a nátěry konstrukcí   
- osazení měřících zařízení a úpravy pro ně   
- ochranná opatření před účinky bludných proudů</t>
  </si>
  <si>
    <t>94190</t>
  </si>
  <si>
    <t>LEHKÉ PRACOVNÍ LEŠENÍ DO 1,5 KPA</t>
  </si>
  <si>
    <t>M3OP</t>
  </si>
  <si>
    <t>54.0*5.0=270,000 [A]</t>
  </si>
  <si>
    <t>Položka zahrnuje dovoz, montáž, údržbu, opotřebení (nájemné), demontáž, konzervaci, odvoz.</t>
  </si>
  <si>
    <t>R95101</t>
  </si>
  <si>
    <t>DODÁVKA A MONTÁŽ OCELOVÉ KONSTRUKCE ZASTŘEŠENÍ VČ. POVRCHOVÉ ÚPRAVY</t>
  </si>
  <si>
    <t>konstrukční nosníky 5246.47=5 246,470 [A]   
konstrukční sloupy 8969.04=8 969,040 [B]   
plechy 1428.86=1 428,860 [C]   
Celkem: 5246.47+8969.04+1428.86=15 644,370 [D]</t>
  </si>
  <si>
    <t>1. Položka obsahuje:  – výrobu a montáž ocelové konstrukce vč. podružného materiálu, dovoz, rozměření, montáž konstrukce vč. montážních mechanismů, usazení, upevnění do základových patek, sváření, a provedení povrchové úpravy proti korozi: metalizací (zinkováním) 120µm + ochranným nátěrovým systémem s finálním odstínem RAL. nátěrový systém ocelové        
konstrukce musí odolávat kategorii korozivní agresivity C4 (vysoká) a životnosti systému H (vysoká) tj. nad 15 let. dle ČSN EN 12500        
- skladba nátěrového souvrství (základní a vrchní nátěry) a tloušťky jednotlivých vrstev budou provedeny dle zásad a požadavků tabulky a.4 uvedené v ČSN EN ISO 12944-5, pro výše navrženou ochrannou účinnost.        
I při provedení protikorozní ochrany v dílně budou místa montážních svarových spojů tryskána a dodatečně chráněna na stavbě.        
Respektování závazného předpisu ČD s 5/4 protikorozní ochrana ocelových konstrukcí a TKP ČD kapitola 25 protikorozní ochrana úložných zařízení a konstrukcí.        
Zhotovení výrobní dokumentace, předepsané zkoušky         
2. Položka neobsahuje: střešní pláště a odvodnění</t>
  </si>
  <si>
    <t xml:space="preserve">  SO 07-52-03</t>
  </si>
  <si>
    <t>SO 07-52-03</t>
  </si>
  <si>
    <t>65.43*4.1=268,263 [A]</t>
  </si>
  <si>
    <t>Oplechování závětrnou lištou RŠ 250   
(65.6+4.2*2)*0.25=18,500 [A]   
Oplechování závětrnou lištou RŠ 330   
K05, K06 (3.0+3.5)*0.33=2,145 [B]   
K07, K08 (3.0+3.5)*0.33=2,145 [C]   
(18.5+2.145+2.145)=22,790 [D]</t>
  </si>
  <si>
    <t>65.5=65,500 [A]</t>
  </si>
  <si>
    <t>závětrná lišta 74.0*0.25=18,500 [A]   
lemování stěny 13.0*0.33=4,290 [B]   
žlab 65.5*0.25*2=32,750 [C]   
svod 15.0*0.33=4,950 [D]   
Celkem: 18.5+4.29+32.75+4.95=60,490 [E]</t>
  </si>
  <si>
    <t>1.0*2.8*63=176,400 [A]   
1.0*3.455*63=217,665 [B]   
0.7*2.8*1=1,960 [C]   
0.7*3.455*1=2,419 [D]   
0.87*2.945*1=2,562 [E]   
0.87*3.238*1=2,817 [F]   
0.87*3.238*1=2,817 [G]   
0.87*3.53*1=3,071 [H]   
Celkem: 176.4+217.665+1.96+2.419+2.562+2.817+2.817+3.071=409,711 [I]</t>
  </si>
  <si>
    <t>66.0*5.0=330,000 [A]</t>
  </si>
  <si>
    <t>konstrukční nosníky 6561.44=6 561,440 [A]   
konstrukční sloupy 10898.96=10 898,960 [B]   
plechy 2088.28+3.68=2 091,960 [C]   
Celkem: 6561.44+10898.96+2091.96=19 552,360 [D]</t>
  </si>
  <si>
    <t>D.2.2.2</t>
  </si>
  <si>
    <t>Zastřešení nástupišť, přístřešky na nástupištích</t>
  </si>
  <si>
    <t xml:space="preserve">  SO 07-52-02</t>
  </si>
  <si>
    <t>Zastávka Pardubice centrum přístřešky pro cestující</t>
  </si>
  <si>
    <t>SO 07-52-02</t>
  </si>
  <si>
    <t>VŠEOBECNÉ VYKLIZENÍ ZASTAVĚNÉHO ÚZEMÍ</t>
  </si>
  <si>
    <t>2.9*2.5=7,250 [A]</t>
  </si>
  <si>
    <t>2.5*2.1*0.2=1,050 [A]</t>
  </si>
  <si>
    <t>272366</t>
  </si>
  <si>
    <t>VÝZTUŽ ZÁKLADŮ Z KARI SÍTÍ</t>
  </si>
  <si>
    <t>2 x 8/100 x 8/100   
2.5*2.1*7.89*0.001*1.15*2=0,095 [A]</t>
  </si>
  <si>
    <t>285392</t>
  </si>
  <si>
    <t>DODATEČNÉ KOTVENÍ VLEPENÍM BETONÁŘSKÉ VÝZTUŽE D DO 16MM DO VRTŮ</t>
  </si>
  <si>
    <t>16=16,000 [A]   
16=16,000 [B]   
Celkem: A+B=32,000 [C]</t>
  </si>
  <si>
    <t>Položka zahrnuje:   
dodání výztuže předepsaného profilu a předepsané délky (do 600mm)   
provedení vrtu předepsaného profilu a předepsané délky (do 300mm)   
vsunutí výztuže do vyvrtaného profilu a její zalepení předepsaným pojivem   
případně nutné lešení</t>
  </si>
  <si>
    <t>31127</t>
  </si>
  <si>
    <t>ZDI A STĚNY PODPĚR A VOLNÉ Z CIHEL A TVÁRNIC NEPÁLENÝCH</t>
  </si>
  <si>
    <t>(0.2+2.5+0.2+0.2+5.765+0.2+0.2+2.1)*2*1.0=22,730 [A]   
(0.2+0.2+5.505+0.2+0.2+2.1)*2*1.0=16,810 [B]   
22.73+16.81=39,540 [C]   
39.54*0.2=7,908 [D]</t>
  </si>
  <si>
    <t>Položka zahrnuje veškerý materiál, výrobky a polotovary, včetně mimostaveništní a vnitrostaveništní dopravy (rovněž přesuny), včetně naložení a složení, případně s uložením.</t>
  </si>
  <si>
    <t>32716</t>
  </si>
  <si>
    <t>ZDI OPĚR, ZÁRUB, NÁBŘEŽ Z DÍLCŮ KERAMICKÝCH</t>
  </si>
  <si>
    <t>(0.2+2.5+0.2+2.1)*2*(3.2+2.8)/2=30,000 [A]   
-1.0*2.0=-2,000 [B]   
30+-2=28,000 [C]   
28*0.2=5,600 [D]</t>
  </si>
  <si>
    <t>- dodání dílce požadovaného tvaru a vlastností, jeho skladování, doprava a osazení do definitivní polohy, včetně komplexní technologie výroby a montáže dílců, ošetření a ochrana dílců,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</si>
  <si>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34216</t>
  </si>
  <si>
    <t>STĚNY A PŘÍČKY VÝPLŇ A ODDĚL Z DÍLCŮ KERAMICKÝCH</t>
  </si>
  <si>
    <t>3*0.24*1.25=0,900 [A]</t>
  </si>
  <si>
    <t>- dodání dílce požadovaného tvaru a vlastností, jeho skladování, doprava a osazení do definitivní polohy, včetně komplexní technologie výroby a montáže dílců, ošetření a ochrana dílců,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dílci (úprava pohledových ploch, příp. rubových ploch, osazení měřících zařízení, zkoušení a měření dílců a pod.).</t>
  </si>
  <si>
    <t>41731</t>
  </si>
  <si>
    <t>ZTUŽUJÍCÍ PÁSY Z PROST BETONU</t>
  </si>
  <si>
    <t>(9.665+1.7)*2*0.6*0.35=4,773 [A]   
(6.705+1.7)*2*0.6*0.35=3,530 [B]   
Celkem: 4.773+3.53=8,303 [C]</t>
  </si>
  <si>
    <t>Úpravy povrchů, podlahy a osazování výplní</t>
  </si>
  <si>
    <t>61544</t>
  </si>
  <si>
    <t>ÚPRAVY POVRCHŮ VNITŘ KONSTR BETON OMÍTKOU ŠTUKOVOU</t>
  </si>
  <si>
    <t>(2.5+2.1)*2*(3.2+2.8)/2=27,600 [A]   
-1.0*2.0=-2,000 [B]   
27.6+-2=25,600 [C]</t>
  </si>
  <si>
    <t>položka zahrnuje:   
dodávku veškerého materiálu potřebného pro předepsanou úpravu v předepsané kvalitě   
nutné vyspravení podkladu, případně zatření spar zdiva   
položení vrstvy v předepsané tloušťce   
potřebná lešení a podpěrné konstrukce</t>
  </si>
  <si>
    <t>61545</t>
  </si>
  <si>
    <t>ÚPRAVY POVRCHŮ VNITŘ KONSTR BETON OMÍTKOU CEMENTOVOU</t>
  </si>
  <si>
    <t>62544</t>
  </si>
  <si>
    <t>ÚPRAVA POVRCHŮ VNĚJŠ KONSTR BETON OMÍTKOU ŠTUKOVOU</t>
  </si>
  <si>
    <t>(0.2+2.5+0.2+0.2+2.1+0.2)*2*(3.2+2.8)/2=32,400 [A]   
-1.0*2.0=-2,000 [B]   
32.4+-2=30,400 [C]</t>
  </si>
  <si>
    <t>625451</t>
  </si>
  <si>
    <t>ÚPRAVA POVRCHŮ VNĚJŠ KONSTR BETON OMÍT CEMENT BEZ VLOŽKY</t>
  </si>
  <si>
    <t>642231</t>
  </si>
  <si>
    <t>DVEŘE KOMPLETNÍ S OCEL ZÁRUBNÍ KOVOVÉ JEDNOKŘÍDLÉ</t>
  </si>
  <si>
    <t>1,1*2,1=2,310 [A]</t>
  </si>
  <si>
    <t>položka zahrnuje:   
- dodávka dveří dle specifikace objednatele   
- montáž nových dveří do připravených otvorů (tj. zakotvení do ostění a zapěnění spáry PUR pěnou)   
- seřízení výrobků k jejich plné funkčnosti   
- případné zapravení venkovního i vnitřního ostění   
- zajištění prováděných prací tak, aby nebyly znečištěny a poškozeny vnitřní prostory    
- případná výmalba vnitřních ostění dveří    
- pokud se jedná o finální stavební práci, zahrnuje i zajištění úklidu vnitřních i vnějších prostor</t>
  </si>
  <si>
    <t>71312</t>
  </si>
  <si>
    <t>IZOLACE TEPELNÁ BĚŽNÝCH KONSTR SNÍMATELNÁ</t>
  </si>
  <si>
    <t>5,513*2=11,026 [A]</t>
  </si>
  <si>
    <t>položka zahrnuje:   
- dodání a uložení předepsaného izolačního materiálu předepsaným způsobem včetně vnitrostaveništní a mimostaveništní dopravy   
- veškerý upevňovací a pomocný materiál   
- předepsané přesahy (nezapočítávají se do výměry)</t>
  </si>
  <si>
    <t>75B581</t>
  </si>
  <si>
    <t>KLIMATIZACE TYPU SPLIT VENKOVNÍ A VNITŘNÍ JEDNOTKA - DODÁVKA</t>
  </si>
  <si>
    <t>Dodávka vnitřní i venkovní jdenotky, ovládacího panelu 1=1,000 [A]</t>
  </si>
  <si>
    <t>1. Položka obsahuje:   
 – dodání kompletního vnitřního zařízení podle typu určeného položkou včetně propojovacích trubek a kabelů, potřebného pomocného materiálu a jeho dopravy na místo určení   
 – pořízení příslušné skříně venkovní a vniřní vystrojené včetně pomocného materiálu a její dopravu do místa určení   
2. Položka neobsahuje:   
 X   
3. Způsob měření:   
Udává se počet kusů kompletní konstrukce nebo práce.</t>
  </si>
  <si>
    <t>75B587</t>
  </si>
  <si>
    <t>KLIMATIZACE TYPU SPLIT VENKOVNÍ A VNITŘNÍ JEDNOTKA - MONTÁŽ</t>
  </si>
  <si>
    <t>Montáž vnitřní i venkovní jdenotky, ovládacího panelu 1=1,000 [A]</t>
  </si>
  <si>
    <t>1. Položka obsahuje:   
 – usazení skříně (venkovní a vnitřní) na místě určení, zapojení a propojení kabely i trubkami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</si>
  <si>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(9.665-0.2-0.1)*2.74=25,660 [A]   
(6.705-0.2*2)*2.74=17,276 [B]   
Celkem:  25.66+17.276=42,936 [C]</t>
  </si>
  <si>
    <t>Oplechování závětrnou lištou RŠ 250   
9.4+2.8*2=15,000 [A]   
6.4+2.8*2=12,000 [B]   
(15+12)*0.25=6,750 [C]</t>
  </si>
  <si>
    <t>9.5+6.5=16,000 [A]</t>
  </si>
  <si>
    <t>3.0*2=6,000 [A]</t>
  </si>
  <si>
    <t>766521</t>
  </si>
  <si>
    <t>KONSTR TRUHLÁŘ - OBLOŽENÍ PODHLEDŮ PANELY OBKL Z MĚK DŘEVA</t>
  </si>
  <si>
    <t>5,513=5,513 [A]</t>
  </si>
  <si>
    <t>- zahrnuje dodávku a montáž obložení dle projektové dokumentace, soklu, podkladového roštu, nosných prvků, mimostaveništní a vnitrostaveništní dopravu, povrchové úpravy předepsané projektem</t>
  </si>
  <si>
    <t>závětrná lišta 27.0*0.25=6,750 [A]   
žlab 16.0*0.25*2=8,000 [B]   
svod 6.0*0.33=1,980 [C]   
Celkem: 6.75+8+1.98=16,730 [D]</t>
  </si>
  <si>
    <t>78440</t>
  </si>
  <si>
    <t>MALBY POVRCHŮ</t>
  </si>
  <si>
    <t>(2.5+2.1)*2*(3.2+2.8)/2=27,600 [A]   
-1.0*2.0=-2,000 [B]   
(0.2+2.5+0.2+0.2+2.1+0.2)*2*(3.2+2.8)/2=32,400 [C]   
-1.0*2.0=-2,000 [D]   
Celkem: 27.6+-2+32.4+-2=56,000 [E]</t>
  </si>
  <si>
    <t>- Položka zahrnuje veškerý materiál, výrobky a polotovary, včetně mimostaveništní a vnitrostaveništní dopravy (rovněž přesuny), včetně naložení a složení,případně s uložením.</t>
  </si>
  <si>
    <t>78444</t>
  </si>
  <si>
    <t>MALBY POVRCHŮ LATEXOVÉ</t>
  </si>
  <si>
    <t>(0.2+2.5+0.2+0.2+2.1+0.2)*2*(3.2+2.8)/2=32,400 [A]   
-1.0*2.0=-2,000 [B]   
(32.4+-2)*2=60,800 [C]</t>
  </si>
  <si>
    <t>78445</t>
  </si>
  <si>
    <t>MALBY POVRCHŮ Z MALÍŘSKÝCH SMĚSÍ</t>
  </si>
  <si>
    <t>(2.5+2.1)*2*(3.2+2.8)/2=27,600 [A]   
-1.0*2.0=-2,000 [B]   
(27.6+-2)*2=51,200 [C]</t>
  </si>
  <si>
    <t>1.0*2.5*8=20,000 [A]   
1.0*2.95*8=23,600 [B]   
1.143*2.95*3=10,116 [C]   
1.143*2.95*3=10,116 [D]   
Celkem: 20+23.6+10.116+10.116=63,832 [E]</t>
  </si>
  <si>
    <t>SVI - 2   
(2,9+0,2*2)*(2,5+0,2*2)+(0,2+1+0,15)*(2,9+2*0,2+2,5)*2=25,230 [A]    
A * 1.05Koeficient množství=26,492 [B]</t>
  </si>
  <si>
    <t>R77529</t>
  </si>
  <si>
    <t>PODLAHY ROZEBÍRATELNÉ ZDVOJENÉ</t>
  </si>
  <si>
    <t>Podlaha přístřešku - zdvojená, pro prostory s těžkým provozem modul 600x600, výška 900mm nad nosnou kcí, horní povrch z PVC.</t>
  </si>
  <si>
    <t>2,1*2,5=5,250 [A]</t>
  </si>
  <si>
    <t>- položky podlah a obkladů zahrnují kompletní podlahy a obklad, včetně úpravy podkladu, spojovací, spárové malty nebo tmely, dilatace, úpravy rohů, koutů, kolem otvorů, okrajů a pod.</t>
  </si>
  <si>
    <t>Kotlík hranatý pro podokapní žlaby 250/80   
2*5=10,000 [A]   
Profil obvodový pro podhled   
2*(2,1+2,5)*0,54=4,968 [B]   
Celkem: A+B=14,968 [C]</t>
  </si>
  <si>
    <t>10.0*3.0=30,000 [A]   
7.0*3.0=21,000 [B]   
Celkem: 30+21=51,000 [C]</t>
  </si>
  <si>
    <t>konstrukční nosníky 581.22=581,220 [A]   
konstrukční sloupy 1054.24=1 054,240 [B]   
Celkem: 581.22+1054.24=1 635,460 [C]</t>
  </si>
  <si>
    <t>D.2.2.4</t>
  </si>
  <si>
    <t>Orientační systém</t>
  </si>
  <si>
    <t xml:space="preserve">  SO 07-54-01</t>
  </si>
  <si>
    <t>Zastávka Pardubice centrum, orientační systém</t>
  </si>
  <si>
    <t>SO 07-54-01</t>
  </si>
  <si>
    <t>131731</t>
  </si>
  <si>
    <t>HLOUBENÍ JAM ZAPAŽ I NEPAŽ TŘ. I, ODVOZ DO 1KM</t>
  </si>
  <si>
    <t>1: viz příl. Řezy; výkop = rozměry základů pro umístění tabulí + 200mm</t>
  </si>
  <si>
    <t>1: viz příl. Řezy; výkop - základy pro umístění tabulí</t>
  </si>
  <si>
    <t>461313</t>
  </si>
  <si>
    <t>PATKY Z PROSTÉHO BETONU C16/20</t>
  </si>
  <si>
    <t>1: viz příl. Řezy; rozměry základů pro umístění tabulí</t>
  </si>
  <si>
    <t>položka zahrnuje:   
- nutné zemní práce (hloubení rýh a pod.)   
- dodání  čerstvého  betonu  (betonové  směsi)  požadované  kvality,  jeho  uložení  do požadovaného tvaru při jakékoliv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zřízení  všech  požadovaných  otvorů, kapes, výklenků, prostupů, dutin, drážek a pod., vč. ztížení práce a úprav  kolem nich,   
- úpravy pro osazení doplňkových konstrukcí a vybavení,   
- úpravy povrchu pro položení požadované izolace, povlaků a nátěrů, případně vyspravení,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</t>
  </si>
  <si>
    <t>PSV</t>
  </si>
  <si>
    <t>76799</t>
  </si>
  <si>
    <t>OSTATNÍ KOVOVÉ DOPLŇK KONSTRUKCE</t>
  </si>
  <si>
    <t>1: viz příl. Ocelové konstrukce a Výpis materiálu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</si>
  <si>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</si>
  <si>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78325</t>
  </si>
  <si>
    <t>PROTIKOROZ OCHRANA DOPLŇK OK ŽÁR ZINKOVÁNÍM PONOREM</t>
  </si>
  <si>
    <t>1: viz příl. Výpis materiálu, nátěrová plocha celková</t>
  </si>
  <si>
    <t>Doplň_žel</t>
  </si>
  <si>
    <t>nabídka A</t>
  </si>
  <si>
    <t>ORIENTAČNÍ HLASOVÝ MAJÁČEK</t>
  </si>
  <si>
    <t>KS</t>
  </si>
  <si>
    <t>R - položka</t>
  </si>
  <si>
    <t>(OHM)</t>
  </si>
  <si>
    <t>1: viz TZ a příl. Prvky orientačního systému</t>
  </si>
  <si>
    <t>1. Položka obsahuje:    
- dodávku a montáž orientačních hlasových majáčků    
2. Položka neobsahuje:    
- zhotovení přívodu napájení</t>
  </si>
  <si>
    <t>nabídka B</t>
  </si>
  <si>
    <t>ORIENTAČNÍ HLASOVÝ MAJÁČEK S AKUMULÁTOREM</t>
  </si>
  <si>
    <t>nabídka C</t>
  </si>
  <si>
    <t>HMATNÝ ŠTÍTEK</t>
  </si>
  <si>
    <t>(HŠ)</t>
  </si>
  <si>
    <t>1: viz TZ</t>
  </si>
  <si>
    <t>1. Položka obsahuje:    
- dodávku a montáž hmatných štítků</t>
  </si>
  <si>
    <t>R923711-01</t>
  </si>
  <si>
    <t>TABULE ORIENT. SYSTÉMU - NÁZEV ŽEL. ZAST.</t>
  </si>
  <si>
    <t>(T1) - 600X3550 MM. 4 KS</t>
  </si>
  <si>
    <t>1. Položka obsahuje:    
-  dodávku a montáž tabulí orientačního systému v provedení uvedeném v textu včetně upevňovacího a pomocného materiálu    
2. Položka neobsahuje:    
-  dodávku nosných ocelových konstrukcí včetně základů a zemních prací</t>
  </si>
  <si>
    <t>R923761-01</t>
  </si>
  <si>
    <t>TABULE ORIENT. SYSTÉMU - OZNAČENÍ VÝCHODU</t>
  </si>
  <si>
    <t>(T2) - 440X1300 MM. 1 KS</t>
  </si>
  <si>
    <t>R923761-02</t>
  </si>
  <si>
    <t>(T3) - 440X1240 MM. 1 KS</t>
  </si>
  <si>
    <t>R923761-03</t>
  </si>
  <si>
    <t>TABULE ORIENT. SYSTÉMU - OZNAČENÍ VÝCHODŮ</t>
  </si>
  <si>
    <t>(T4a,b) - 440X2600 MM. A 1 KS</t>
  </si>
  <si>
    <t>R923761-04</t>
  </si>
  <si>
    <t>TABULE ORIENT. SYSTÉMU - OZNAČENÍ PŘILEHLÝCH KOLEJÍ</t>
  </si>
  <si>
    <t>(T5) - 440X1300 MM. 1 KS</t>
  </si>
  <si>
    <t>R923761-05</t>
  </si>
  <si>
    <t>(T6) - 440X1240 MM. 1 KS</t>
  </si>
  <si>
    <t>R923761-06</t>
  </si>
  <si>
    <t>TABULE ORIENT. SYSTÉMU - OZNAČENÍ VSTUPU DO PODCHODU</t>
  </si>
  <si>
    <t>(T7) - 240X2480 MM. 1 KS</t>
  </si>
  <si>
    <t>R923761-07</t>
  </si>
  <si>
    <t>TABULE ORIENT. SYSTÉMU - ZÁKAZ KOUŘENÍ</t>
  </si>
  <si>
    <t>(T8) - 240X240 MM. 2 KS</t>
  </si>
  <si>
    <t>R923761-08</t>
  </si>
  <si>
    <t>TABULE ORIENT. SYSTÉMU - OZNAČENÍ PŘÍSTUPU K ŽEL. ZAST.</t>
  </si>
  <si>
    <t>(T9) - 480X900 MM. 2 KS</t>
  </si>
  <si>
    <t>R923761-09</t>
  </si>
  <si>
    <t>TABULE ORIENT. SYSTÉMU - OZNAČENÍ PŘÍSTUPU K ŽEL. ZASTÁVCE</t>
  </si>
  <si>
    <t>(T10a,b) - 240X440 MM. A 2 KS</t>
  </si>
  <si>
    <t>R923761-10</t>
  </si>
  <si>
    <t>TABULE ORIENT. SYSTÉMU - OZNAČENÍ SEKTORŮ</t>
  </si>
  <si>
    <t>(Ts 1A - Ts 2C) - 340X450 MM. A 2 KS</t>
  </si>
  <si>
    <t>D.2.2.6</t>
  </si>
  <si>
    <t>Drobná architektura a oplocení</t>
  </si>
  <si>
    <t xml:space="preserve">  SO 07-60-01.01</t>
  </si>
  <si>
    <t>Zastávka Pardubice centrum drobná architektura, stavební připravenost a montáž</t>
  </si>
  <si>
    <t>SO 07-60-01.01</t>
  </si>
  <si>
    <t>HLOUBENÍ JAM ZAPAŽ I NEPAŽ TŘ. I - BEZ DOPRAVY</t>
  </si>
  <si>
    <t>1: viz příl. Řezy; rozměry základů pro umístění tabulí   
0,900 * 0,750 * 1,500 * 2 ks = 2,025 [A]m3</t>
  </si>
  <si>
    <t>položka zahrnuje:     
-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příplatek za lepivost     
- těžení po vrstvách, pásech a po jiných nutných částech (figurách)     
- čerpání vody vč. čerpacích jímek, potrubí a pohotovostní čerpací soupravy (viz ustanovení k pol. 1151,2)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ruční vykopávky, odstranění kořenů a napadávek     
- pažení, vzepření a rozepření vč. přepažování (vyjma štětových stěn)     
- úpravu, ochranu a očištění dna, základové spáry, stěn a svahů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skládku, vykazují se v položce č.0141**</t>
  </si>
  <si>
    <t>HLOUBENÍ JAM ZAPAŽ I NEPAŽ TŘ. I - DOPRAVA</t>
  </si>
  <si>
    <t>1: viz příl. Řezy; rozměry základů pro umístění tabulí   
2,025m3 * 2km=4,050 [A]m3km</t>
  </si>
  <si>
    <t>Základy pro 2ks reklamní panely, včetně vložené chráničky a zemního drátu pro budoucí reklamní panely.</t>
  </si>
  <si>
    <t>1: viz příl. Řezy; rozměry základů pro umístění tabulí   
0,900 * 0,750 * 1,500 * 2ks=2,025 [A]m3</t>
  </si>
  <si>
    <t>položka zahrnuje:     
- nutné zemní práce (hloubení rýh a pod.)     
- dodání  čerstvého  betonu  (betonové  směsi)  požadované  kvality,  jeho  uložení  do požadovaného tvaru při jakékoliv konzistenci čerstvého betonu a způsobu hutnění, ošetření a ochranu betonu,     
- zhotovení nepropustného, mrazuvzdorného betonu a betonu požadované trvanlivosti a vlastností,     
- užití potřebných přísad a technologií výroby betonu,     
- zřízení pracovních a dilatačních spar, včetně potřebných úprav, výplně, vložek, opracování, očištění a ošetření,     
- bednění  požadovaných  konstr. (i ztracené) s úpravou  dle požadované  kvality povrchu betonu, včetně odbedňovacích a odskružovacích prostředků,     
- zřízení  všech  požadovaných  otvorů, kapes, výklenků, prostupů, dutin, drážek a pod., vč. ztížení práce a úprav  kolem nich,     
- úpravy pro osazení doplňkových konstrukcí a vybavení,     
- úpravy povrchu pro položení požadované izolace, povlaků a nátěrů, případně vyspravení,     
- konstrukce betonových kloubů, upevnění kotevních prvků a doplňkových konstrukcí,     
- nátěry zabraňující soudržnost betonu a bednění,     
- výplň, těsnění  a tmelení spar a spojů,     
- opatření  povrchů  betonu  izolací  proti zemní vlhkosti v částech, kde přijdou do styku se zeminou nebo kamenivem</t>
  </si>
  <si>
    <t>R93751-2</t>
  </si>
  <si>
    <t>MOBILIÁŘ - KOVOVÉ LAVIČKY - STAVEBNÍ PŘIPRAVENOST</t>
  </si>
  <si>
    <t>Provedení stavební připravenosti pro montáž mobiliáře.  
Zřízení základové konstrukce a zajištění prostupu ostatní konstrukcí. Bude zřízen základ podle pokynů výrobce, případně podle pokynů zadavatele a bude zajištěna příprava zpěvněné plochy nástupiště pro osazení a montáž prvku mobiliáře.  
Položka obsahuje dodávky veškerého potřebného materiálu a provedení všech potřebných činností a prací.    
Podle katalogu vybraných prvků 'Mobiliář pro železniční stanice a zastávky' lavička typ A.2, nakoupena dle rámcové smlouvy SŽ.</t>
  </si>
  <si>
    <t>2 x 1 ks = 2 ks</t>
  </si>
  <si>
    <t>Položka zahrnuje:    
- montáž, osazení a dodávku kompletního zařízení, předepsaného zadávací dokumentací,  
- mimostavništní a vnitrostaveništní dopravu,  
- nezbytné zemní práce a základové konstrukce,    
- předepsanou povrchovou úpravu (nátěry a pod.).</t>
  </si>
  <si>
    <t>R93751-3</t>
  </si>
  <si>
    <t>MOBILIÁŘ - KOVOVÉ LAVIČKY - MONTÁŽ</t>
  </si>
  <si>
    <t>Provedení montáže mobiliáře na předem zřízené základy (viz pol. 'stavební připravenost).   
Montáž bude provedena dle podmínek a pokynů výrobce prvku, případně podle požadavků zadavatele. Položka obsahuje dodávky veškerého potřebného materiálu a provedení všech potřebných činností a prací.    
Podle katalogu vybraných prvků 'Mobiliář pro železniční stanice a zastávky' lavička typ A.2, nakoupena dle rámcové smlouvy SŽ.</t>
  </si>
  <si>
    <t>Položka zahrnuje:    
- montáž a osazení kompletního zařízení, předepsaného zadávací dokumentací,  
- mimostavništní a vnitrostaveništní dopravu,  
- předepsanou povrchovou úpravu (nátěry a pod.).</t>
  </si>
  <si>
    <t>R937231-2</t>
  </si>
  <si>
    <t>MOBILIÁŘ - KOŠE NA NETŘÍDĚNÝ ODPAD - STAVEBNÍ PŘIPRAVENOST</t>
  </si>
  <si>
    <t>Provedení stavební připravenosti pro montáž mobiliáře.  
Zřízení základové konstrukce a zajištění prostupu ostatní konstrukcí. Bude zřízen základ podle pokynů výrobce, případně podle pokynů zadavatele a bude zajištěna příprava zpěvněné plochy nástupiště pro osazení a montáž prvku mobiliáře.  
Položka obsahuje dodávky veškerého potřebného materiálu a provedení všech potřebných činností a prací.    
Podle katalogu vybraných prvků 'Mobiliář pro železniční stanice a zastávky' odpadkový koš typ B.2, nakoupena dle rámcové smlouvy SŽ.</t>
  </si>
  <si>
    <t>R937231-3</t>
  </si>
  <si>
    <t>MOBILIÁŘ - KOŠE NA NETŘÍDĚNÝ ODPAD - MONTÁŽ</t>
  </si>
  <si>
    <t>Provedení montáže mobiliáře na předem zřízené základy (viz pol. 'stavební připravenost).   
Montáž bude provedena dle podmínek a pokynů výrobce prvku, případně podle požadavků zadavatele. Položka obsahuje dodávky veškerého potřebného matirálu a provedení všech potřebných činností a prací.    
Podle katalogu vybraných prvků 'Mobiliář pro železniční stanice a zastávky'  odpadkový koš typ B.2, nakoupena dle rámcové smlouvy SŽ.</t>
  </si>
  <si>
    <t>R937232-2</t>
  </si>
  <si>
    <t>MOBILIÁŘ - KOŠE NA TŘÍDĚNÝ ODPAD - STAVEBNÍ PŘIPRAVENOST</t>
  </si>
  <si>
    <t>Provedení stavební připravenosti pro montáž mobiliáře.  
Zřízení základové konstrukce a zajištění prostupu ostatní konstrukcí. Bude zřízen základ podle pokynů výrobce, případně podle pokynů zadavatele a bude zajištěna příprava zpěvněné plochy nástupiště pro osazení a montáž prvku mobiliáře.  
Položka obsahuje dodávky veškerého potřebného materiálu a provedení všech potřebných činností a prací.    
Podle katalogu vybraných prvků 'Mobiliář pro železniční stanice a zastávky' odpadkový koš typ B.3, nakoupena dle rámcové smlouvy SŽ.</t>
  </si>
  <si>
    <t>R937232-3</t>
  </si>
  <si>
    <t>MOBILIÁŘ - KOŠE NA TŘÍDĚNÝ ODPAD - MONTÁŽ</t>
  </si>
  <si>
    <t>Provedení montáže mobiliáře na předem zřízené základy (viz pol. 'stavební připravenost).   
Montáž bude provedena dle podmínek a pokynů výrobce prvku, případně podle požadavků zadavatele. Položka obsahuje dodávky veškerého potřebného matirálu a provedení všech potřebných činností a prací.    
Podle katalogu vybraných prvků 'Mobiliář pro železniční stanice a zastávky'  odpadkový koš typ B.3, nakoupena dle rámcové smlouvy SŽ.</t>
  </si>
  <si>
    <t>R937601-2</t>
  </si>
  <si>
    <t>MOBILIÁŘ - INFORMAČNÍ A REKLAMNÍ PANELY - STAVEBNÍ PŘIPRAVENOST</t>
  </si>
  <si>
    <t>Provedení stavební připravenosti pro montáž mobiliáře.  
Zřízení základové konstrukce a zajištění prostupu ostatní konstrukcí. Bude zřízen základ podle pokynů výrobce, případně podle pokynů zadavatele a bude zajištěna příprava zpěvněné plochy nástupiště pro osazení a montáž prvku mobiliáře.  
Položka obsahuje dodávky veškerého potřebného materiálu a provedení všech potřebných činností a prací.    
Podle katalogu vybraných prvků 'Mobiliář pro železniční stanice a zastávky' vývěska závěsná typ D.1, nakoupena dle rámcové smlouvy SŽ.</t>
  </si>
  <si>
    <t>2 x 1 ks = 2 ks v přístřešcích pro cestující 
2 x 1 ks = 2 ks na přístupech na nástupiště</t>
  </si>
  <si>
    <t>R937601-31</t>
  </si>
  <si>
    <t>MOBILIÁŘ - INFORMAČNÍ A REKLAMNÍ PANELY - MONTÁŽ</t>
  </si>
  <si>
    <t>Provedení montáže mobiliáře na předem zřízené základy (viz pol. 'stavební připravenost).   
Montáž bude provedena dle podmínek a pokynů výrobce prvku, případně podle požadavků zadavatele. Položka obsahuje dodávky veškerého potřebného matirálu a provedení všech potřebných činností a prací.    
Podle katalogu vybraných prvků 'Mobiliář pro železniční stanice a zastávky'  vývěska závěsná typ D.1, nakoupena dle rámcové smlouvy SŽ.</t>
  </si>
  <si>
    <t>R937233</t>
  </si>
  <si>
    <t>MOBILIÁŘ - NÁDOBY NA POSYPOVÝ MATERIÁL</t>
  </si>
  <si>
    <t>Dodávka a montáž</t>
  </si>
  <si>
    <t>Na nástupišti je navrženo umístění dvou nádob na posypový materiál (u každého šikmého chodníku jedna).    
2 x 1 ks = 2 ks</t>
  </si>
  <si>
    <t>Položka zahrnuje:        
- montáž, osazení a dodávku kompletního zařízení, předepsaného zadávací dokumentací        
- mimostavništní a vnitrostaveništní dopravu        
- nezbytné zemní práce a základové konstrukce        
- předepsanou povrchovou úpravu (nátěry a pod.)        
Pozn.: materiál uvedený v textu představuje rozhodující podíl ve výrobku</t>
  </si>
  <si>
    <t>NEOCEŇOVAT - LIKVIDACE ODPADŮ NEKONTAMINOVANÝCH - 17 05 04 VYTĚŽENÉ ZEMINY A HORNINY - I. TŘÍDA TĚŽITELNOSTI, včetně dopravy</t>
  </si>
  <si>
    <t>2,025m3 * 2,0t/m3=4,050 [A]t</t>
  </si>
  <si>
    <t xml:space="preserve">  SO 07-60-01.02</t>
  </si>
  <si>
    <t>Zastávka Pardubice centrum drobná architektura, dodávka</t>
  </si>
  <si>
    <t>SO 07-60-01.02</t>
  </si>
  <si>
    <t>R93751-1</t>
  </si>
  <si>
    <t>NEOCEŇOVAT - MOBILIÁŘ - KOVOVÉ LAVIČKY - DODÁVKA</t>
  </si>
  <si>
    <t>Sedací prvky typu A.2 dle pokynu č. SŽ PO-20/2019-GŘ.   
Podle katalogu vybraných prvků 'Mobiliář pro železniční stanice a zastávky' lavička typ A.2, celokovová, nakoupená dle rámcové smlouvy SŽ.  
POLOŽKA BUDE DODÁNA OBJEDNATELEM!</t>
  </si>
  <si>
    <t>Položka zahrnuje:        
- dodávku kompletního zařízení, předepsaného zadávací dokumentací        
- mimostaveništní a vnitrostaveništní dopravu         
- předepsanou povrchovou úpravu (nátěry a pod.)        
Pozn.: materiál uvedený v textu představuje rozhodující podíl ve výrobku</t>
  </si>
  <si>
    <t>R937231-1</t>
  </si>
  <si>
    <t>NEOCEŇOVAT - MOBILIÁŘ - KOŠE NA NETŘÍDĚNÝ ODPAD - DODÁVKA</t>
  </si>
  <si>
    <t>Nádoby na odpad typu B.2 na nástupištích dle pokynu č. SŽ PO-20/2019-GŘ.     
Podle katalogu vybraných prvků 'Mobiliář pro železniční stanice a zastávky' odpadkový koš typ B.2, nakoupena dle rámcové smlouvy SŽ.  
POLOŽKA BUDE DODÁNA OBJEDNATELEM!</t>
  </si>
  <si>
    <t>R937232-1</t>
  </si>
  <si>
    <t>NEOCEŇOVAT - MOBILIÁŘ - KOŠE NA TŘÍDĚNÝ ODPAD - DODÁVKA</t>
  </si>
  <si>
    <t>Nádoby na odpad typu B.3 v přístřešcích dle pokynu č. SŽ PO-20/2019-GŘ.     
Podle katalogu vybraných prvků 'Mobiliář pro železniční stanice a zastávky' odpadkový koš typ B.3, nakoupena dle rámcové smlouvy SŽ.  
POLOŽKA BUDE DODÁNA OBJEDNATELEM!</t>
  </si>
  <si>
    <t>R937601-1</t>
  </si>
  <si>
    <t>NEOCEŇOVAT - MOBILIÁŘ - INFORMAČNÍ A REKLAMNÍ PANELY - DODÁVKA</t>
  </si>
  <si>
    <t>Informační a reklamní panely typu F.5 dle pokynu č. SŽ PO-20/2019-GŘ.     
Podle katalogu vybraných prvků 'Mobiliář pro železniční stanice a zastávky' vývěska závěsná typ D.1, nakoupena dle rámcové smlouvy SŽ.  
POLOŽKA BUDE DODÁNA OBJEDNATELEM!</t>
  </si>
  <si>
    <t>D.2.3.6</t>
  </si>
  <si>
    <t xml:space="preserve">  SO 07-66-01</t>
  </si>
  <si>
    <t>Zastávka Pardubice centrum, přístup na nástupiště z podchodu pro pěší v km 304,425, osvětlení</t>
  </si>
  <si>
    <t>SO 07-66-01</t>
  </si>
  <si>
    <t>Hloubené vykopávky</t>
  </si>
  <si>
    <t>Konstrukce ze zemin</t>
  </si>
  <si>
    <t>Povrchové úpravy terénu (i vegetační)</t>
  </si>
  <si>
    <t>R701FFC-04</t>
  </si>
  <si>
    <t>OCHRANA ŠTĚRKOVÉHO LOŽE GEOTEXTILIÍ PROTI ZNEČIŠTĚNÍ</t>
  </si>
  <si>
    <t>Položka obsahuje: Ochrana štěrkového lože geotextilií proti znečištění. Dále obsahuje cenu za pom. mechanismy včetně všech ostatních vedlejších nákladů.</t>
  </si>
  <si>
    <t>R701FFD-05</t>
  </si>
  <si>
    <t>VYČIŠTĚNÍ A ÚPRAVA ŠTĚRKOVÉHO LOŽE</t>
  </si>
  <si>
    <t>Položka obsahuje: Vyčištění štěrkového lože a úprava terénu. Dále obsahuje cenu za pom. mechanismy včetně všech ostatních vedlejších nákladů.</t>
  </si>
  <si>
    <t>Všeobecné práce pro silnoproud a slaboproud</t>
  </si>
  <si>
    <t>výkaz výměr</t>
  </si>
  <si>
    <t>703421</t>
  </si>
  <si>
    <t>ELEKTROINSTALAČNÍ TRUBKA PLASTOVÁ UV STABILNÍ VČETNĚ UPEVNĚNÍ A PŘÍSLUŠENSTVÍ DN PRŮMĚRU DO 25 MM</t>
  </si>
  <si>
    <t>1. Položka obsahuje:   
 – přípravu podkladu pro osazení   
2. Položka neobsahuje:   
 X   
3. Způsob měření:   
Měří se metr délkový.</t>
  </si>
  <si>
    <t>1. Položka obsahuje:   
 – všechny náklady na demontáž stávajícího zařízení včetně pomocných doplňujících úprav pro jeho likvidaci   
 – naložení vybouraného materiálu na dopravní prostředek   
2. Položka neobsahuje:   
 – odvoz vybouraného materiálu   
 – poplatek za likvidaci odpadů (nacení se dle SSD 0)   
3. Způsob měření:   
Měří se metr délkový.</t>
  </si>
  <si>
    <t>R02911-03</t>
  </si>
  <si>
    <t>GEODETICKÉ ZAMĚŘENÍ</t>
  </si>
  <si>
    <t>1. Položka obsahuje:    
 –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    
– doprava do 100+100 km    
 – technický popis viz. projektová dokumentace    
2. Položka neobsahuje:    
 - x    
3. Způsob měření:    
- x</t>
  </si>
  <si>
    <t>Silnoproudé rozvody</t>
  </si>
  <si>
    <t>741172</t>
  </si>
  <si>
    <t>KRABICE (ROZVODKA) INSTALAČNÍ KABELOVÁ VE VYŠŠÍM KRYTÍ - MIN. IP 44 VČETNĚ PRŮCHODEK SE SVORKAMI 3-F DO 10 MM2</t>
  </si>
  <si>
    <t>1. Položka obsahuje:   
 – přípravu podkladu pro osazení   
 – veškerý materiál a práce pro upevnění nebo uchycení krabice   
2. Položka neobsahuje:   
 X   
3. Způsob měření:   
Udává se počet kusů kompletní konstrukce nebo práce.</t>
  </si>
  <si>
    <t>Dle tabulky kabelů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</si>
  <si>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</si>
  <si>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742H11</t>
  </si>
  <si>
    <t>KABEL NN ČTYŘ- A PĚTIŽÍLOVÝ CU S PLASTOVOU IZOLACÍ DO 2,5 MM2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</si>
  <si>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</si>
  <si>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742L21</t>
  </si>
  <si>
    <t>UKONČENÍ DVOU AŽ PĚTIŽÍLOVÉHO KABELU KABELOVOU SPOJKOU DO 2,5 MM2</t>
  </si>
  <si>
    <t>CYKY-O 4x2,5=2ks, CYKY-O 2x2,5=2ks</t>
  </si>
  <si>
    <t>742P11</t>
  </si>
  <si>
    <t>ODJUTOVÁNÍ A OČIŠTĚNÍ KABELU PRŮŘEZU DO 300 MM2</t>
  </si>
  <si>
    <t>2% z celkové délky kabelového vedení</t>
  </si>
  <si>
    <t>1. Položka obsahuje:   
 – všechny práce spojené s úpravou kabelů pro montáž včetně veškerého příslušentsví   
2. Položka neobsahuje:   
 X   
3. Způsob měření:   
Měří se metr délkový.</t>
  </si>
  <si>
    <t>743472</t>
  </si>
  <si>
    <t>SVÍTIDLO DRÁŽNÍ LED, MIN. IP 54, ELEKTRONICKÝ PŘEDŘADNÍK, PŘES 10 DO 25 W</t>
  </si>
  <si>
    <t>1. Položka obsahuje:   
 – zdroj a veškeré příslušenství   
 – technický popis viz. projektová dokumentace   
2. Položka neobsahuje:   
 X   
3. Způsob měření:   
Udává se počet kusů kompletní konstrukce nebo práce.</t>
  </si>
  <si>
    <t>7434B2</t>
  </si>
  <si>
    <t>SVÍTIDLO DRÁŽNÍ LED ANTIVANDAL, MIN. IP 54, TŘÍDA II, OD 11 DO 25 W, MONTÁŽ DO NIKY</t>
  </si>
  <si>
    <t>1. Položka obsahuje:   
 – cenu za celkovou prohlídku zařízení PS/SO, vč. měření, komplexních zkoušek a revizi zařízení tohoto PS/SO autorizovaným revizním technikem na silnoproudá zařízení podle požadavku ČSN, včetně hodnocení a vyhotovení celkové revizní zprávy   
2. Položka neobsahuje:   
 X   
3. Způsob měření:   
Udává se počet kusů kompletní konstrukce nebo práce.</t>
  </si>
  <si>
    <t>1. Položka obsahuje:   
 – cenu za vyhotovení dokladu právnickou osobou o silnoproudých zařízeních a vydání průkazu způsobilosti   
2. Položka neobsahuje:   
 X   
3. Způsob měření:   
Udává se počet kusů kompletní konstrukce nebo práce.</t>
  </si>
  <si>
    <t>747541</t>
  </si>
  <si>
    <t>MĚŘENÍ INTENZITY OSVĚTLENÍ INSTALOVANÉHO V ROZSAHU TOHOTO SO/PS</t>
  </si>
  <si>
    <t>1. Položka obsahuje:   
 – cenu za měření dle příslušných norem a předpisů, včetně vystavení protokolu   
2. Položka neobsahuje:   
 X   
3. Způsob měření:   
Udává se počet kusů kompletní konstrukce nebo práce.</t>
  </si>
  <si>
    <t>1. Položka obsahuje:   
 – cenu za práce spojené s uváděním zařízení do provozu, drobné montážní práce v rozvaděčích, koordinaci se zhotoviteli souvisejících zařízení apod.   
2. Položka neobsahuje:   
 X   
3. Způsob měření:   
Udává se čas v hodinách.</t>
  </si>
  <si>
    <t>747703</t>
  </si>
  <si>
    <t>ZKUŠEBNÍ PROVOZ</t>
  </si>
  <si>
    <t>1. Položka obsahuje:   
 – cenu za dobu kdy je zařízení po individálních zkouškách dáno do provozu s prokázáním technických a kvalitativních parametrů zařízení   
2. Položka neobsahuje:   
 X   
3. Způsob měření:   
Udává se čas v hodinách.</t>
  </si>
  <si>
    <t>1. Položka obsahuje:   
 – cenu za dobu kdy je s funkcí seznamována obsluha zařízení, včetně odevzdání dokumentace skutečného provedení   
2. Položka neobsahuje:   
 X   
3. Způsob měření:   
Udává se čas v hodinách.</t>
  </si>
  <si>
    <t>1. Položka obsahuje:   
 – cenu za manipulace na zařízeních prováděné provozovatelem nutných pro další práce zhotovitele na technologickém souboru   
2. Položka neobsahuje:   
 X   
3. Způsob měření:   
Udává se čas v hodinách.</t>
  </si>
  <si>
    <t>R74C973-02</t>
  </si>
  <si>
    <t>PROVIZORNÍ OPATŘENÍ PO DOBU VÝSTAVBY - ŽST PARDUBICE HL.N.</t>
  </si>
  <si>
    <t>popis položky</t>
  </si>
  <si>
    <t>provizorní opatření v podobě přepojování stávajícího stavu v rozvaděči RVO1</t>
  </si>
  <si>
    <t>R74D112-01</t>
  </si>
  <si>
    <t>PŘIPEVNĚNÍ SVÍTIDLA (BEZ DODÁVKY SVÍTIDLA) NA BETONOVOU KONSTRUKCI V PODCHODU VČETNĚ MONTÁŽNÍHO MATERIÁLU</t>
  </si>
  <si>
    <t>NEOCEŇOVAT - LIKVIDACE ODPADŮ NEKONTAMINOVANÝCH - 17 06 04 ZBYTKY IZOLAČNÍCH MATERIÁLŮ, včetně dopravy</t>
  </si>
  <si>
    <t xml:space="preserve">  SO 07-66-02</t>
  </si>
  <si>
    <t>Zastávka Pardubice centrum, přístup na nástupiště z podjezdu v km 92,388, osvětlení</t>
  </si>
  <si>
    <t>SO 07-66-02</t>
  </si>
  <si>
    <t>742H12</t>
  </si>
  <si>
    <t>KABEL NN ČTYŘ- A PĚTIŽÍLOVÝ CU S PLASTOVOU IZOLACÍ OD 4 DO 16 MM2</t>
  </si>
  <si>
    <t>CYKY-O 2x2,5=2ks</t>
  </si>
  <si>
    <t>742L22</t>
  </si>
  <si>
    <t>UKONČENÍ DVOU AŽ PĚTIŽÍLOVÉHO KABELU KABELOVOU SPOJKOU OD 4 DO 16 MM2</t>
  </si>
  <si>
    <t>CYKY-O 4x4=2ks</t>
  </si>
  <si>
    <t>D.2.3.7</t>
  </si>
  <si>
    <t xml:space="preserve">  SO 07-67-01</t>
  </si>
  <si>
    <t>Zastávka Pardubice centrum, ukolejnění vodivých konstrukcí</t>
  </si>
  <si>
    <t>SO 07-67-01</t>
  </si>
  <si>
    <t>Ukolejnění vodivých konstrukcí - definitivní stav</t>
  </si>
  <si>
    <t>viz Technická zpráva a KSUaTP</t>
  </si>
  <si>
    <t>1. Položka obsahuje:   
 – proražení otvoru zdivem o průřezu od 0,01 do 0,025m2   
 – úpravu a začištění omítky po montáži vedení   
 – pomocné mechanismy   
2. Položka neobsahuje:   
 – protipožární ucpávku   
3. Způsob měření:   
Udává se počet kusů kompletní konstrukce nebo práce.</t>
  </si>
  <si>
    <t>74C924</t>
  </si>
  <si>
    <t>NEPŘÍMÉ UKOLEJNĚNÍ KONSTRUKCE VŠECH TYPŮ (VČETNĚ VÝZTUŽNÝCH DVOJIC) - 2 VODIČE</t>
  </si>
  <si>
    <t>1. Položka obsahuje:   
 – všechny náklady na montáž a materiál dodaného zařízení protikorozně ošetřeného podle TKP se všemi pomocnými doplňujícími součástmi a pracemi s použitím mechanizmů   
 – cena položky je vč. ostatních rozpočtových nákladů   
2. Položka neobsahuje:   
 X   
3. Způsob měření:   
Udává se počet kusů kompletní konstrukce nebo práce.</t>
  </si>
  <si>
    <t>Zkoušky a revize - definitivní stav</t>
  </si>
  <si>
    <t>74F314</t>
  </si>
  <si>
    <t>MĚŘENÍ DOTYKOVÉHO NAPĚTÍ U VODIVÉ KONSTRUKCE</t>
  </si>
  <si>
    <t>1. Položka obsahuje:   
 – měření elektrických parametrů TV pro zpracování revize   
 – dopravu kolejových mechanismů z mateřského depa do prostoru stavby a zpět   
2. Položka neobsahuje:   
 X   
3. Způsob měření:   
Měří se1 kus ukolejněné TP nebo OK</t>
  </si>
  <si>
    <t>74F322</t>
  </si>
  <si>
    <t>REVIZNÍ ZPRÁVA</t>
  </si>
  <si>
    <t>1. Položka obsahuje:   
 – revizi autorizovaným revizním technikem na zařízeních trakčního vedení podle požadavku ČSN, včetně hodnocení   
2. Položka neobsahuje:   
 X   
3. Způsob měření:   
Udává se v  ks. Výpočet dle ks elektrifikovaných kolejí, neutrální pole 4ks, velká žst. dle počtu stavebních postupů.</t>
  </si>
  <si>
    <t>1. Položka obsahuje:   
 – protokol autorizovaným revizním technikem na zařízeních trakčního vedení podle požadavku ČSN, včetně hodnocení   
2. Položka neobsahuje:   
 X   
3. Způsob měření:   
Udává se v ks. 1ks pro 1xSO, 1xPS.</t>
  </si>
  <si>
    <t>Náklady spojené se zpracováním realizační dokumentace</t>
  </si>
  <si>
    <t>74C976</t>
  </si>
  <si>
    <t>ZPRACOVÁNÍ KSU A TP PRO ÚČELY ZAVEDENÍ DO PROVOZU ZA 100 M ZPROVOZŇOVANÉ SKUPINY</t>
  </si>
  <si>
    <t>viz Technická zpráva a KSUaTP, přelepka km 304,400 - km 304,800</t>
  </si>
  <si>
    <t>1. Položka obsahuje:   
 – veškeré další práce pro zpracování a odsouhlasení KSU a TP při uvádění do provozu   
2. Položka neobsahuje:   
 X   
3. Způsob měření:   
Kusem se rozumí 100 m úseku elektrifikované koleje.</t>
  </si>
  <si>
    <t>D.9.8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</si>
  <si>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</si>
  <si>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</si>
  <si>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</si>
  <si>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</si>
  <si>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</si>
  <si>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</si>
  <si>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</si>
  <si>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</si>
  <si>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</si>
  <si>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</si>
  <si>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</si>
  <si>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</si>
  <si>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</si>
  <si>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</si>
  <si>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</si>
  <si>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</si>
  <si>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</si>
  <si>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</si>
  <si>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Realizační dokumentace stavby (RDS)</t>
  </si>
  <si>
    <t>Vypracování RDS u vybraných SO a PS viz. technická specifikace položky.</t>
  </si>
  <si>
    <t>Položka zahrnuje veškeré činnosti nezbytné k vypracování realizační dokumentace pro provádění stavby (dále také RDS), které doplňuje a upřesňuje projektovou dokumentaci pro stavební povolení a dokumentaci na výběr zhotovitele stavby do úplného obsahu stupně RDS. Jedná se o dopracování RDS u následujících SO a PS: SO 07-32-01, SO 07-34-61, SO 07-34-62, SO 07-36-01, SO 07-52-01, SO 07-52-02, SO 07-52-03, SO 07-54-01, SO 07-60-01, SO 07-66-01, SO 07-66-02, SO 07-67-01, PS 07-22-02, PS 07-22-03, PS 07-22-04, PS 07-22-05, PS 07-22-06, PS 07-22-07, PS 07-22-08.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</si>
  <si>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</si>
  <si>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</si>
  <si>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</si>
  <si>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</si>
  <si>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</si>
  <si>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</si>
  <si>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</si>
  <si>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</si>
  <si>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</si>
  <si>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VSEOB007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</si>
  <si>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</si>
  <si>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</si>
  <si>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</si>
  <si>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 Součástí položky je zřízení 2 ks  dočasného billboardu s uvedením všech investorů, jeho instalace a deinstalace v průběhu realizace stavby; slavnostní zahájení provozu pro 30 účastníků s občerstvením. Součastí položky jsou také veškeré nezbytné práce, doprava a pomocný materiál, nezbytný pro uskutečnění dané činnosti. Detailně jsou specifikace požadavků na publicitu uvedené v ZTP.</t>
  </si>
  <si>
    <t>VSEOB008</t>
  </si>
  <si>
    <t>Exkurze pro studenty</t>
  </si>
  <si>
    <t>[bez vazby na CS]</t>
  </si>
  <si>
    <t>1.Položka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koordinací akce s koordinátorem BOZP.   
2.Položka neobsahuje: zapůjčení vhodné obuvi (zajišťuje si každý návštěvník sám) a dopravu mezi navštívenými místy.   
3. Měrná jednotka: KOMPLET   
4. Způsob měření: soubor všech úkonů a činností, které jsou třeba k uskutečnění akce pro jednu skupinu návštěvníků   
5: Hlavní materiál: 0</t>
  </si>
  <si>
    <t>VSEOB009</t>
  </si>
  <si>
    <t>Protikorozní měření</t>
  </si>
  <si>
    <t>za  Díl</t>
  </si>
  <si>
    <t>D.9.9</t>
  </si>
  <si>
    <t xml:space="preserve">  SO 90-90</t>
  </si>
  <si>
    <t>LIKVIDACE ODPADŮ, včetně dopravy</t>
  </si>
  <si>
    <t>SO 90-90</t>
  </si>
  <si>
    <t>POPLATKY ZA LIKVIDACŮ ODPADŮ NEKONTAMINOVANÝCH - 17 05 04 VYTĚŽENÉ ZEMINY A HORNINY - I. TŘÍDA TĚŽITELNOSTI, včetně dopravy</t>
  </si>
  <si>
    <t>PS 07-22-02: 9,180 t 
PS 07-22-04: 8,000 t 
PS 07-22-05: 0,550 t 
PS 07-22-06: 5,400 t 
SO 07-32-01: 867,708 t 
SO 07-60-01.01: 4,050 t</t>
  </si>
  <si>
    <t>LIKVIDACE ODPADŮ NEKONTAMINOVANÝCH - 17 01 02 STAVEBNÍ A DEMOLIČNÍ SUŤ (CIHLY), včetně dopravy</t>
  </si>
  <si>
    <t>PS 07-22-06: 0,100 t</t>
  </si>
  <si>
    <t>LIKVIDACE ODPADŮ NEKONTAMINOVANÝCH - 17 01 01 PROSTÝ BETON, včetně dopravy</t>
  </si>
  <si>
    <t>LIKVIDACE ODPADŮ NEKONTAMINOVANÝCH - 20 03 99 ODPAD PODOBNÝ KOMUNÁLNÍMU ODPADU, včetně dopravy</t>
  </si>
  <si>
    <t>PS 07-22-02: 0,010 t 
PS 07-22-03: 0,010 t 
PS 07-22-05: 0,010 t 
PS 07-22-07: 0,010 t 
PS 07-22-08: 0,010 t 
SO 07-52-01: 0,500 t 
SO 07-52-02: 0,500 t 
SO 07-52-03: 0,500 t 
SO 07-54-01: 0,050 t 
SO 07-60-01.01: 0,300 t</t>
  </si>
  <si>
    <t>LIKVIDACE ODPADŮ NEKONTAMINOVANÝCH - 17 06 04 ZBYTKY IZOLAČNÍCH MATERIÁLŮ, včetně dopravy</t>
  </si>
  <si>
    <t>PS 07-22-02: 0,100 t 
PS 07-22-04: 0,010 t 
PS 07-22-06: 0,100 t 
SO 07-66-01: 0,100 t 
SO 07-66-02: 0,100 t</t>
  </si>
  <si>
    <t>LIKVIDACE ODPADŮ NEBEZPEČNÝCH - 17 04 10 KABELY S IZOLACÍ PAPÍR - OLEJ, včetně dopravy</t>
  </si>
  <si>
    <t>PS 07-22-05: 0,010 t</t>
  </si>
  <si>
    <t>PS 07-22-02: 0,100 t 
PS 07-22-06: 0,100 t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</si>
</sst>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sharedStrings" Target="sharedStrings.xml" /><Relationship Id="rId2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0+C10+C13+C19+C21+C24+C26+C29+C31+C33+C36+C39+C41+C43</f>
      </c>
    </row>
    <row r="7" spans="2:3" ht="12.75" customHeight="1">
      <c r="B7" s="8" t="s">
        <v>7</v>
      </c>
      <c s="10">
        <f>0+E10+E13+E19+E21+E24+E26+E29+E31+E33+E36+E39+E41+E43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07-22-05'!K8+'PS 07-22-05'!M8</f>
      </c>
      <c s="14">
        <f>C11*0.21</f>
      </c>
      <c s="14">
        <f>C11+D11</f>
      </c>
      <c s="13">
        <f>'PS 07-22-05'!T7</f>
      </c>
    </row>
    <row r="12" spans="1:6" ht="12.75">
      <c r="A12" s="11" t="s">
        <v>236</v>
      </c>
      <c s="12" t="s">
        <v>237</v>
      </c>
      <c s="14">
        <f>'PS 07-22-08'!K8+'PS 07-22-08'!M8</f>
      </c>
      <c s="14">
        <f>C12*0.21</f>
      </c>
      <c s="14">
        <f>C12+D12</f>
      </c>
      <c s="13">
        <f>'PS 07-22-08'!T7</f>
      </c>
    </row>
    <row r="13" spans="1:6" ht="12.75">
      <c r="A13" s="11" t="s">
        <v>431</v>
      </c>
      <c s="12" t="s">
        <v>432</v>
      </c>
      <c s="14">
        <f>0+C14+C15+C16+C17+C18</f>
      </c>
      <c s="14">
        <f>C13*0.21</f>
      </c>
      <c s="14">
        <f>0+E14+E15+E16+E17+E18</f>
      </c>
      <c s="13">
        <f>0+F14+F15+F16+F17+F18</f>
      </c>
    </row>
    <row r="14" spans="1:6" ht="12.75">
      <c r="A14" s="11" t="s">
        <v>433</v>
      </c>
      <c s="12" t="s">
        <v>434</v>
      </c>
      <c s="14">
        <f>'PS 07-22-02'!K8+'PS 07-22-02'!M8</f>
      </c>
      <c s="14">
        <f>C14*0.21</f>
      </c>
      <c s="14">
        <f>C14+D14</f>
      </c>
      <c s="13">
        <f>'PS 07-22-02'!T7</f>
      </c>
    </row>
    <row r="15" spans="1:6" ht="12.75">
      <c r="A15" s="11" t="s">
        <v>530</v>
      </c>
      <c s="12" t="s">
        <v>531</v>
      </c>
      <c s="14">
        <f>'PS 07-22-03'!K8+'PS 07-22-03'!M8</f>
      </c>
      <c s="14">
        <f>C15*0.21</f>
      </c>
      <c s="14">
        <f>C15+D15</f>
      </c>
      <c s="13">
        <f>'PS 07-22-03'!T7</f>
      </c>
    </row>
    <row r="16" spans="1:6" ht="12.75">
      <c r="A16" s="11" t="s">
        <v>568</v>
      </c>
      <c s="12" t="s">
        <v>569</v>
      </c>
      <c s="14">
        <f>'PS 07-22-04'!K8+'PS 07-22-04'!M8</f>
      </c>
      <c s="14">
        <f>C16*0.21</f>
      </c>
      <c s="14">
        <f>C16+D16</f>
      </c>
      <c s="13">
        <f>'PS 07-22-04'!T7</f>
      </c>
    </row>
    <row r="17" spans="1:6" ht="12.75">
      <c r="A17" s="11" t="s">
        <v>648</v>
      </c>
      <c s="12" t="s">
        <v>649</v>
      </c>
      <c s="14">
        <f>'PS 07-22-06'!K8+'PS 07-22-06'!M8</f>
      </c>
      <c s="14">
        <f>C17*0.21</f>
      </c>
      <c s="14">
        <f>C17+D17</f>
      </c>
      <c s="13">
        <f>'PS 07-22-06'!T7</f>
      </c>
    </row>
    <row r="18" spans="1:6" ht="12.75">
      <c r="A18" s="11" t="s">
        <v>799</v>
      </c>
      <c s="12" t="s">
        <v>800</v>
      </c>
      <c s="14">
        <f>'PS 07-22-07'!K8+'PS 07-22-07'!M8</f>
      </c>
      <c s="14">
        <f>C18*0.21</f>
      </c>
      <c s="14">
        <f>C18+D18</f>
      </c>
      <c s="13">
        <f>'PS 07-22-07'!T7</f>
      </c>
    </row>
    <row r="19" spans="1:6" ht="12.75">
      <c r="A19" s="11" t="s">
        <v>867</v>
      </c>
      <c s="12" t="s">
        <v>868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869</v>
      </c>
      <c s="12" t="s">
        <v>870</v>
      </c>
      <c s="14">
        <f>'SO 07-32-01'!K8+'SO 07-32-01'!M8</f>
      </c>
      <c s="14">
        <f>C20*0.21</f>
      </c>
      <c s="14">
        <f>C20+D20</f>
      </c>
      <c s="13">
        <f>'SO 07-32-01'!T7</f>
      </c>
    </row>
    <row r="21" spans="1:6" ht="12.75">
      <c r="A21" s="11" t="s">
        <v>954</v>
      </c>
      <c s="12" t="s">
        <v>955</v>
      </c>
      <c s="14">
        <f>0+C22+C23</f>
      </c>
      <c s="14">
        <f>C21*0.21</f>
      </c>
      <c s="14">
        <f>0+E22+E23</f>
      </c>
      <c s="13">
        <f>0+F22+F23</f>
      </c>
    </row>
    <row r="22" spans="1:6" ht="12.75">
      <c r="A22" s="11" t="s">
        <v>956</v>
      </c>
      <c s="12" t="s">
        <v>957</v>
      </c>
      <c s="14">
        <f>'SO 07-34-61'!K8+'SO 07-34-61'!M8</f>
      </c>
      <c s="14">
        <f>C22*0.21</f>
      </c>
      <c s="14">
        <f>C22+D22</f>
      </c>
      <c s="13">
        <f>'SO 07-34-61'!T7</f>
      </c>
    </row>
    <row r="23" spans="1:6" ht="12.75">
      <c r="A23" s="11" t="s">
        <v>1065</v>
      </c>
      <c s="12" t="s">
        <v>1066</v>
      </c>
      <c s="14">
        <f>'SO 07-34-62'!K8+'SO 07-34-62'!M8</f>
      </c>
      <c s="14">
        <f>C23*0.21</f>
      </c>
      <c s="14">
        <f>C23+D23</f>
      </c>
      <c s="13">
        <f>'SO 07-34-62'!T7</f>
      </c>
    </row>
    <row r="24" spans="1:6" ht="12.75">
      <c r="A24" s="11" t="s">
        <v>1129</v>
      </c>
      <c s="12" t="s">
        <v>1130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1131</v>
      </c>
      <c s="12" t="s">
        <v>1132</v>
      </c>
      <c s="14">
        <f>'SO 07-36-01'!K8+'SO 07-36-01'!M8</f>
      </c>
      <c s="14">
        <f>C25*0.21</f>
      </c>
      <c s="14">
        <f>C25+D25</f>
      </c>
      <c s="13">
        <f>'SO 07-36-01'!T7</f>
      </c>
    </row>
    <row r="26" spans="1:6" ht="12.75">
      <c r="A26" s="11" t="s">
        <v>1181</v>
      </c>
      <c s="12" t="s">
        <v>1182</v>
      </c>
      <c s="14">
        <f>0+C27+C28</f>
      </c>
      <c s="14">
        <f>C26*0.21</f>
      </c>
      <c s="14">
        <f>0+E27+E28</f>
      </c>
      <c s="13">
        <f>0+F27+F28</f>
      </c>
    </row>
    <row r="27" spans="1:6" ht="12.75">
      <c r="A27" s="11" t="s">
        <v>1183</v>
      </c>
      <c s="12" t="s">
        <v>957</v>
      </c>
      <c s="14">
        <f>'SO 07-52-01'!K8+'SO 07-52-01'!M8</f>
      </c>
      <c s="14">
        <f>C27*0.21</f>
      </c>
      <c s="14">
        <f>C27+D27</f>
      </c>
      <c s="13">
        <f>'SO 07-52-01'!T7</f>
      </c>
    </row>
    <row r="28" spans="1:6" ht="12.75">
      <c r="A28" s="11" t="s">
        <v>1242</v>
      </c>
      <c s="12" t="s">
        <v>1066</v>
      </c>
      <c s="14">
        <f>'SO 07-52-03'!K8+'SO 07-52-03'!M8</f>
      </c>
      <c s="14">
        <f>C28*0.21</f>
      </c>
      <c s="14">
        <f>C28+D28</f>
      </c>
      <c s="13">
        <f>'SO 07-52-03'!T7</f>
      </c>
    </row>
    <row r="29" spans="1:6" ht="12.75">
      <c r="A29" s="11" t="s">
        <v>1251</v>
      </c>
      <c s="12" t="s">
        <v>1252</v>
      </c>
      <c s="14">
        <f>0+C30</f>
      </c>
      <c s="14">
        <f>C29*0.21</f>
      </c>
      <c s="14">
        <f>0+E30</f>
      </c>
      <c s="13">
        <f>0+F30</f>
      </c>
    </row>
    <row r="30" spans="1:6" ht="12.75">
      <c r="A30" s="11" t="s">
        <v>1253</v>
      </c>
      <c s="12" t="s">
        <v>1254</v>
      </c>
      <c s="14">
        <f>'SO 07-52-02'!K8+'SO 07-52-02'!M8</f>
      </c>
      <c s="14">
        <f>C30*0.21</f>
      </c>
      <c s="14">
        <f>C30+D30</f>
      </c>
      <c s="13">
        <f>'SO 07-52-02'!T7</f>
      </c>
    </row>
    <row r="31" spans="1:6" ht="12.75">
      <c r="A31" s="11" t="s">
        <v>1338</v>
      </c>
      <c s="12" t="s">
        <v>1339</v>
      </c>
      <c s="14">
        <f>0+C32</f>
      </c>
      <c s="14">
        <f>C31*0.21</f>
      </c>
      <c s="14">
        <f>0+E32</f>
      </c>
      <c s="13">
        <f>0+F32</f>
      </c>
    </row>
    <row r="32" spans="1:6" ht="12.75">
      <c r="A32" s="11" t="s">
        <v>1340</v>
      </c>
      <c s="12" t="s">
        <v>1341</v>
      </c>
      <c s="14">
        <f>'SO 07-54-01'!K8+'SO 07-54-01'!M8</f>
      </c>
      <c s="14">
        <f>C32*0.21</f>
      </c>
      <c s="14">
        <f>C32+D32</f>
      </c>
      <c s="13">
        <f>'SO 07-54-01'!T7</f>
      </c>
    </row>
    <row r="33" spans="1:6" ht="12.75">
      <c r="A33" s="11" t="s">
        <v>1406</v>
      </c>
      <c s="12" t="s">
        <v>1407</v>
      </c>
      <c s="14">
        <f>0+C34+C35</f>
      </c>
      <c s="14">
        <f>C33*0.21</f>
      </c>
      <c s="14">
        <f>0+E34+E35</f>
      </c>
      <c s="13">
        <f>0+F34+F35</f>
      </c>
    </row>
    <row r="34" spans="1:6" ht="25.5">
      <c r="A34" s="11" t="s">
        <v>1408</v>
      </c>
      <c s="12" t="s">
        <v>1409</v>
      </c>
      <c s="14">
        <f>'SO 07-60-01.01'!K8+'SO 07-60-01.01'!M8</f>
      </c>
      <c s="14">
        <f>C34*0.21</f>
      </c>
      <c s="14">
        <f>C34+D34</f>
      </c>
      <c s="13">
        <f>'SO 07-60-01.01'!T7</f>
      </c>
    </row>
    <row r="35" spans="1:6" ht="12.75">
      <c r="A35" s="11" t="s">
        <v>1454</v>
      </c>
      <c s="12" t="s">
        <v>1455</v>
      </c>
      <c s="14">
        <f>'SO 07-60-01.02'!K8+'SO 07-60-01.02'!M8</f>
      </c>
      <c s="14">
        <f>C35*0.21</f>
      </c>
      <c s="14">
        <f>C35+D35</f>
      </c>
      <c s="13">
        <f>'SO 07-60-01.02'!T7</f>
      </c>
    </row>
    <row r="36" spans="1:6" ht="12.75">
      <c r="A36" s="11" t="s">
        <v>1470</v>
      </c>
      <c s="12" t="s">
        <v>5</v>
      </c>
      <c s="14">
        <f>0+C37+C38</f>
      </c>
      <c s="14">
        <f>C36*0.21</f>
      </c>
      <c s="14">
        <f>0+E37+E38</f>
      </c>
      <c s="13">
        <f>0+F37+F38</f>
      </c>
    </row>
    <row r="37" spans="1:6" ht="25.5">
      <c r="A37" s="11" t="s">
        <v>1471</v>
      </c>
      <c s="12" t="s">
        <v>1472</v>
      </c>
      <c s="14">
        <f>'SO 07-66-01'!K8+'SO 07-66-01'!M8</f>
      </c>
      <c s="14">
        <f>C37*0.21</f>
      </c>
      <c s="14">
        <f>C37+D37</f>
      </c>
      <c s="13">
        <f>'SO 07-66-01'!T7</f>
      </c>
    </row>
    <row r="38" spans="1:6" ht="25.5">
      <c r="A38" s="11" t="s">
        <v>1531</v>
      </c>
      <c s="12" t="s">
        <v>1532</v>
      </c>
      <c s="14">
        <f>'SO 07-66-02'!K8+'SO 07-66-02'!M8</f>
      </c>
      <c s="14">
        <f>C38*0.21</f>
      </c>
      <c s="14">
        <f>C38+D38</f>
      </c>
      <c s="13">
        <f>'SO 07-66-02'!T7</f>
      </c>
    </row>
    <row r="39" spans="1:6" ht="12.75">
      <c r="A39" s="11" t="s">
        <v>1540</v>
      </c>
      <c s="12" t="s">
        <v>5</v>
      </c>
      <c s="14">
        <f>0+C40</f>
      </c>
      <c s="14">
        <f>C39*0.21</f>
      </c>
      <c s="14">
        <f>0+E40</f>
      </c>
      <c s="13">
        <f>0+F40</f>
      </c>
    </row>
    <row r="40" spans="1:6" ht="12.75">
      <c r="A40" s="11" t="s">
        <v>1541</v>
      </c>
      <c s="12" t="s">
        <v>1542</v>
      </c>
      <c s="14">
        <f>'SO 07-67-01'!K8+'SO 07-67-01'!M8</f>
      </c>
      <c s="14">
        <f>C40*0.21</f>
      </c>
      <c s="14">
        <f>C40+D40</f>
      </c>
      <c s="13">
        <f>'SO 07-67-01'!T7</f>
      </c>
    </row>
    <row r="41" spans="1:6" ht="12.75">
      <c r="A41" s="11" t="s">
        <v>1563</v>
      </c>
      <c s="12" t="s">
        <v>5</v>
      </c>
      <c s="14">
        <f>0+C42</f>
      </c>
      <c s="14">
        <f>C41*0.21</f>
      </c>
      <c s="14">
        <f>0+E42</f>
      </c>
      <c s="13">
        <f>0+F42</f>
      </c>
    </row>
    <row r="42" spans="1:6" ht="12.75">
      <c r="A42" s="11" t="s">
        <v>1564</v>
      </c>
      <c s="12" t="s">
        <v>1565</v>
      </c>
      <c s="14">
        <f>'SO 98-98'!K8+'SO 98-98'!M8</f>
      </c>
      <c s="14">
        <f>C42*0.21</f>
      </c>
      <c s="14">
        <f>C42+D42</f>
      </c>
      <c s="13">
        <f>'SO 98-98'!T7</f>
      </c>
    </row>
    <row r="43" spans="1:6" ht="12.75">
      <c r="A43" s="11" t="s">
        <v>1606</v>
      </c>
      <c s="12" t="s">
        <v>5</v>
      </c>
      <c s="14">
        <f>0+C44</f>
      </c>
      <c s="14">
        <f>C43*0.21</f>
      </c>
      <c s="14">
        <f>0+E44</f>
      </c>
      <c s="13">
        <f>0+F44</f>
      </c>
    </row>
    <row r="44" spans="1:6" ht="12.75">
      <c r="A44" s="11" t="s">
        <v>1607</v>
      </c>
      <c s="12" t="s">
        <v>1608</v>
      </c>
      <c s="14">
        <f>'SO 90-90'!K8+'SO 90-90'!M8</f>
      </c>
      <c s="14">
        <f>C44*0.21</f>
      </c>
      <c s="14">
        <f>C44+D44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954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954</v>
      </c>
      <c r="E4" s="26" t="s">
        <v>955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COUNTIFS(L8:L124,"=0",A8:A124,"P")+COUNTIFS(L8:L124,"",A8:A124,"P")+SUM(Q8:Q124)</f>
      </c>
    </row>
    <row r="8" spans="1:13" ht="12.75">
      <c r="A8" t="s">
        <v>44</v>
      </c>
      <c r="C8" s="28" t="s">
        <v>958</v>
      </c>
      <c r="E8" s="30" t="s">
        <v>957</v>
      </c>
      <c r="J8" s="29">
        <f>0+J9+J34+J51+J64+J81+J94+J119</f>
      </c>
      <c s="29">
        <f>0+K9+K34+K51+K64+K81+K94+K119</f>
      </c>
      <c s="29">
        <f>0+L9+L34+L51+L64+L81+L94+L119</f>
      </c>
      <c s="29">
        <f>0+M9+M34+M51+M64+M81+M94+M119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959</v>
      </c>
      <c s="35" t="s">
        <v>5</v>
      </c>
      <c s="6" t="s">
        <v>960</v>
      </c>
      <c s="36" t="s">
        <v>625</v>
      </c>
      <c s="37">
        <v>168.24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25.5">
      <c r="A11" s="35" t="s">
        <v>54</v>
      </c>
      <c r="E11" s="39" t="s">
        <v>961</v>
      </c>
    </row>
    <row r="12" spans="1:5" ht="12.75">
      <c r="A12" s="35" t="s">
        <v>55</v>
      </c>
      <c r="E12" s="40" t="s">
        <v>962</v>
      </c>
    </row>
    <row r="13" spans="1:5" ht="12.75">
      <c r="A13" t="s">
        <v>57</v>
      </c>
      <c r="E13" s="39" t="s">
        <v>963</v>
      </c>
    </row>
    <row r="14" spans="1:16" ht="12.75">
      <c r="A14" t="s">
        <v>49</v>
      </c>
      <c s="34" t="s">
        <v>27</v>
      </c>
      <c s="34" t="s">
        <v>964</v>
      </c>
      <c s="35" t="s">
        <v>5</v>
      </c>
      <c s="6" t="s">
        <v>965</v>
      </c>
      <c s="36" t="s">
        <v>52</v>
      </c>
      <c s="37">
        <v>280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25.5">
      <c r="A15" s="35" t="s">
        <v>54</v>
      </c>
      <c r="E15" s="39" t="s">
        <v>961</v>
      </c>
    </row>
    <row r="16" spans="1:5" ht="12.75">
      <c r="A16" s="35" t="s">
        <v>55</v>
      </c>
      <c r="E16" s="40" t="s">
        <v>966</v>
      </c>
    </row>
    <row r="17" spans="1:5" ht="306">
      <c r="A17" t="s">
        <v>57</v>
      </c>
      <c r="E17" s="39" t="s">
        <v>967</v>
      </c>
    </row>
    <row r="18" spans="1:16" ht="12.75">
      <c r="A18" t="s">
        <v>49</v>
      </c>
      <c s="34" t="s">
        <v>26</v>
      </c>
      <c s="34" t="s">
        <v>968</v>
      </c>
      <c s="35" t="s">
        <v>5</v>
      </c>
      <c s="6" t="s">
        <v>969</v>
      </c>
      <c s="36" t="s">
        <v>970</v>
      </c>
      <c s="37">
        <v>560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25.5">
      <c r="A19" s="35" t="s">
        <v>54</v>
      </c>
      <c r="E19" s="39" t="s">
        <v>961</v>
      </c>
    </row>
    <row r="20" spans="1:5" ht="12.75">
      <c r="A20" s="35" t="s">
        <v>55</v>
      </c>
      <c r="E20" s="40" t="s">
        <v>971</v>
      </c>
    </row>
    <row r="21" spans="1:5" ht="25.5">
      <c r="A21" t="s">
        <v>57</v>
      </c>
      <c r="E21" s="39" t="s">
        <v>972</v>
      </c>
    </row>
    <row r="22" spans="1:16" ht="12.75">
      <c r="A22" t="s">
        <v>49</v>
      </c>
      <c s="34" t="s">
        <v>65</v>
      </c>
      <c s="34" t="s">
        <v>973</v>
      </c>
      <c s="35" t="s">
        <v>5</v>
      </c>
      <c s="6" t="s">
        <v>974</v>
      </c>
      <c s="36" t="s">
        <v>52</v>
      </c>
      <c s="37">
        <v>800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25.5">
      <c r="A23" s="35" t="s">
        <v>54</v>
      </c>
      <c r="E23" s="39" t="s">
        <v>961</v>
      </c>
    </row>
    <row r="24" spans="1:5" ht="12.75">
      <c r="A24" s="35" t="s">
        <v>55</v>
      </c>
      <c r="E24" s="40" t="s">
        <v>975</v>
      </c>
    </row>
    <row r="25" spans="1:5" ht="318.75">
      <c r="A25" t="s">
        <v>57</v>
      </c>
      <c r="E25" s="39" t="s">
        <v>976</v>
      </c>
    </row>
    <row r="26" spans="1:16" ht="12.75">
      <c r="A26" t="s">
        <v>49</v>
      </c>
      <c s="34" t="s">
        <v>70</v>
      </c>
      <c s="34" t="s">
        <v>977</v>
      </c>
      <c s="35" t="s">
        <v>5</v>
      </c>
      <c s="6" t="s">
        <v>978</v>
      </c>
      <c s="36" t="s">
        <v>970</v>
      </c>
      <c s="37">
        <v>1600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25.5">
      <c r="A27" s="35" t="s">
        <v>54</v>
      </c>
      <c r="E27" s="39" t="s">
        <v>961</v>
      </c>
    </row>
    <row r="28" spans="1:5" ht="12.75">
      <c r="A28" s="35" t="s">
        <v>55</v>
      </c>
      <c r="E28" s="40" t="s">
        <v>979</v>
      </c>
    </row>
    <row r="29" spans="1:5" ht="25.5">
      <c r="A29" t="s">
        <v>57</v>
      </c>
      <c r="E29" s="39" t="s">
        <v>972</v>
      </c>
    </row>
    <row r="30" spans="1:16" ht="12.75">
      <c r="A30" t="s">
        <v>49</v>
      </c>
      <c s="34" t="s">
        <v>73</v>
      </c>
      <c s="34" t="s">
        <v>980</v>
      </c>
      <c s="35" t="s">
        <v>5</v>
      </c>
      <c s="6" t="s">
        <v>981</v>
      </c>
      <c s="36" t="s">
        <v>52</v>
      </c>
      <c s="37">
        <v>280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25.5">
      <c r="A31" s="35" t="s">
        <v>54</v>
      </c>
      <c r="E31" s="39" t="s">
        <v>961</v>
      </c>
    </row>
    <row r="32" spans="1:5" ht="12.75">
      <c r="A32" s="35" t="s">
        <v>55</v>
      </c>
      <c r="E32" s="40" t="s">
        <v>966</v>
      </c>
    </row>
    <row r="33" spans="1:5" ht="242.25">
      <c r="A33" t="s">
        <v>57</v>
      </c>
      <c r="E33" s="39" t="s">
        <v>982</v>
      </c>
    </row>
    <row r="34" spans="1:13" ht="12.75">
      <c r="A34" t="s">
        <v>46</v>
      </c>
      <c r="C34" s="31" t="s">
        <v>27</v>
      </c>
      <c r="E34" s="33" t="s">
        <v>983</v>
      </c>
      <c r="J34" s="32">
        <f>0</f>
      </c>
      <c s="32">
        <f>0</f>
      </c>
      <c s="32">
        <f>0+L35+L39+L43+L47</f>
      </c>
      <c s="32">
        <f>0+M35+M39+M43+M47</f>
      </c>
    </row>
    <row r="35" spans="1:16" ht="12.75">
      <c r="A35" t="s">
        <v>49</v>
      </c>
      <c s="34" t="s">
        <v>78</v>
      </c>
      <c s="34" t="s">
        <v>984</v>
      </c>
      <c s="35" t="s">
        <v>5</v>
      </c>
      <c s="6" t="s">
        <v>985</v>
      </c>
      <c s="36" t="s">
        <v>52</v>
      </c>
      <c s="37">
        <v>59.592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38.25">
      <c r="A37" s="35" t="s">
        <v>55</v>
      </c>
      <c r="E37" s="40" t="s">
        <v>986</v>
      </c>
    </row>
    <row r="38" spans="1:5" ht="369.75">
      <c r="A38" t="s">
        <v>57</v>
      </c>
      <c r="E38" s="39" t="s">
        <v>889</v>
      </c>
    </row>
    <row r="39" spans="1:16" ht="12.75">
      <c r="A39" t="s">
        <v>49</v>
      </c>
      <c s="34" t="s">
        <v>82</v>
      </c>
      <c s="34" t="s">
        <v>987</v>
      </c>
      <c s="35" t="s">
        <v>5</v>
      </c>
      <c s="6" t="s">
        <v>988</v>
      </c>
      <c s="36" t="s">
        <v>52</v>
      </c>
      <c s="37">
        <v>81.492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38.25">
      <c r="A41" s="35" t="s">
        <v>55</v>
      </c>
      <c r="E41" s="40" t="s">
        <v>989</v>
      </c>
    </row>
    <row r="42" spans="1:5" ht="369.75">
      <c r="A42" t="s">
        <v>57</v>
      </c>
      <c r="E42" s="39" t="s">
        <v>889</v>
      </c>
    </row>
    <row r="43" spans="1:16" ht="12.75">
      <c r="A43" t="s">
        <v>49</v>
      </c>
      <c s="34" t="s">
        <v>86</v>
      </c>
      <c s="34" t="s">
        <v>990</v>
      </c>
      <c s="35" t="s">
        <v>5</v>
      </c>
      <c s="6" t="s">
        <v>991</v>
      </c>
      <c s="36" t="s">
        <v>224</v>
      </c>
      <c s="37">
        <v>17.462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63.75">
      <c r="A45" s="35" t="s">
        <v>55</v>
      </c>
      <c r="E45" s="40" t="s">
        <v>992</v>
      </c>
    </row>
    <row r="46" spans="1:5" ht="267.75">
      <c r="A46" t="s">
        <v>57</v>
      </c>
      <c r="E46" s="39" t="s">
        <v>901</v>
      </c>
    </row>
    <row r="47" spans="1:16" ht="25.5">
      <c r="A47" t="s">
        <v>49</v>
      </c>
      <c s="34" t="s">
        <v>90</v>
      </c>
      <c s="34" t="s">
        <v>993</v>
      </c>
      <c s="35" t="s">
        <v>5</v>
      </c>
      <c s="6" t="s">
        <v>994</v>
      </c>
      <c s="36" t="s">
        <v>68</v>
      </c>
      <c s="37">
        <v>54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995</v>
      </c>
    </row>
    <row r="50" spans="1:5" ht="63.75">
      <c r="A50" t="s">
        <v>57</v>
      </c>
      <c r="E50" s="39" t="s">
        <v>996</v>
      </c>
    </row>
    <row r="51" spans="1:13" ht="12.75">
      <c r="A51" t="s">
        <v>46</v>
      </c>
      <c r="C51" s="31" t="s">
        <v>26</v>
      </c>
      <c r="E51" s="33" t="s">
        <v>997</v>
      </c>
      <c r="J51" s="32">
        <f>0</f>
      </c>
      <c s="32">
        <f>0</f>
      </c>
      <c s="32">
        <f>0+L52+L56+L60</f>
      </c>
      <c s="32">
        <f>0+M52+M56+M60</f>
      </c>
    </row>
    <row r="52" spans="1:16" ht="12.75">
      <c r="A52" t="s">
        <v>49</v>
      </c>
      <c s="34" t="s">
        <v>94</v>
      </c>
      <c s="34" t="s">
        <v>998</v>
      </c>
      <c s="35" t="s">
        <v>5</v>
      </c>
      <c s="6" t="s">
        <v>999</v>
      </c>
      <c s="36" t="s">
        <v>224</v>
      </c>
      <c s="37">
        <v>0.73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5.5">
      <c r="A54" s="35" t="s">
        <v>55</v>
      </c>
      <c r="E54" s="40" t="s">
        <v>1000</v>
      </c>
    </row>
    <row r="55" spans="1:5" ht="293.25">
      <c r="A55" t="s">
        <v>57</v>
      </c>
      <c r="E55" s="39" t="s">
        <v>1001</v>
      </c>
    </row>
    <row r="56" spans="1:16" ht="12.75">
      <c r="A56" t="s">
        <v>49</v>
      </c>
      <c s="34" t="s">
        <v>98</v>
      </c>
      <c s="34" t="s">
        <v>1002</v>
      </c>
      <c s="35" t="s">
        <v>5</v>
      </c>
      <c s="6" t="s">
        <v>1003</v>
      </c>
      <c s="36" t="s">
        <v>52</v>
      </c>
      <c s="37">
        <v>105.749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02">
      <c r="A58" s="35" t="s">
        <v>55</v>
      </c>
      <c r="E58" s="40" t="s">
        <v>1004</v>
      </c>
    </row>
    <row r="59" spans="1:5" ht="369.75">
      <c r="A59" t="s">
        <v>57</v>
      </c>
      <c r="E59" s="39" t="s">
        <v>897</v>
      </c>
    </row>
    <row r="60" spans="1:16" ht="12.75">
      <c r="A60" t="s">
        <v>49</v>
      </c>
      <c s="34" t="s">
        <v>102</v>
      </c>
      <c s="34" t="s">
        <v>1005</v>
      </c>
      <c s="35" t="s">
        <v>5</v>
      </c>
      <c s="6" t="s">
        <v>1006</v>
      </c>
      <c s="36" t="s">
        <v>224</v>
      </c>
      <c s="37">
        <v>17.045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25.5">
      <c r="A62" s="35" t="s">
        <v>55</v>
      </c>
      <c r="E62" s="40" t="s">
        <v>1007</v>
      </c>
    </row>
    <row r="63" spans="1:5" ht="267.75">
      <c r="A63" t="s">
        <v>57</v>
      </c>
      <c r="E63" s="39" t="s">
        <v>901</v>
      </c>
    </row>
    <row r="64" spans="1:13" ht="12.75">
      <c r="A64" t="s">
        <v>46</v>
      </c>
      <c r="C64" s="31" t="s">
        <v>65</v>
      </c>
      <c r="E64" s="33" t="s">
        <v>1008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12.75">
      <c r="A65" t="s">
        <v>49</v>
      </c>
      <c s="34" t="s">
        <v>106</v>
      </c>
      <c s="34" t="s">
        <v>1009</v>
      </c>
      <c s="35" t="s">
        <v>5</v>
      </c>
      <c s="6" t="s">
        <v>1010</v>
      </c>
      <c s="36" t="s">
        <v>52</v>
      </c>
      <c s="37">
        <v>89.388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55</v>
      </c>
      <c r="E67" s="40" t="s">
        <v>1011</v>
      </c>
    </row>
    <row r="68" spans="1:5" ht="38.25">
      <c r="A68" t="s">
        <v>57</v>
      </c>
      <c r="E68" s="39" t="s">
        <v>885</v>
      </c>
    </row>
    <row r="69" spans="1:16" ht="12.75">
      <c r="A69" t="s">
        <v>49</v>
      </c>
      <c s="34" t="s">
        <v>110</v>
      </c>
      <c s="34" t="s">
        <v>1012</v>
      </c>
      <c s="35" t="s">
        <v>5</v>
      </c>
      <c s="6" t="s">
        <v>1013</v>
      </c>
      <c s="36" t="s">
        <v>52</v>
      </c>
      <c s="37">
        <v>16.824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38.25">
      <c r="A71" s="35" t="s">
        <v>55</v>
      </c>
      <c r="E71" s="40" t="s">
        <v>1014</v>
      </c>
    </row>
    <row r="72" spans="1:5" ht="38.25">
      <c r="A72" t="s">
        <v>57</v>
      </c>
      <c r="E72" s="39" t="s">
        <v>885</v>
      </c>
    </row>
    <row r="73" spans="1:16" ht="12.75">
      <c r="A73" t="s">
        <v>49</v>
      </c>
      <c s="34" t="s">
        <v>116</v>
      </c>
      <c s="34" t="s">
        <v>1015</v>
      </c>
      <c s="35" t="s">
        <v>5</v>
      </c>
      <c s="6" t="s">
        <v>1016</v>
      </c>
      <c s="36" t="s">
        <v>52</v>
      </c>
      <c s="37">
        <v>12.39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12.75">
      <c r="A75" s="35" t="s">
        <v>55</v>
      </c>
      <c r="E75" s="40" t="s">
        <v>1017</v>
      </c>
    </row>
    <row r="76" spans="1:5" ht="369.75">
      <c r="A76" t="s">
        <v>57</v>
      </c>
      <c r="E76" s="39" t="s">
        <v>897</v>
      </c>
    </row>
    <row r="77" spans="1:16" ht="12.75">
      <c r="A77" t="s">
        <v>49</v>
      </c>
      <c s="34" t="s">
        <v>120</v>
      </c>
      <c s="34" t="s">
        <v>1018</v>
      </c>
      <c s="35" t="s">
        <v>5</v>
      </c>
      <c s="6" t="s">
        <v>1019</v>
      </c>
      <c s="36" t="s">
        <v>625</v>
      </c>
      <c s="37">
        <v>168.24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25.5">
      <c r="A79" s="35" t="s">
        <v>55</v>
      </c>
      <c r="E79" s="40" t="s">
        <v>1020</v>
      </c>
    </row>
    <row r="80" spans="1:5" ht="89.25">
      <c r="A80" t="s">
        <v>57</v>
      </c>
      <c r="E80" s="39" t="s">
        <v>1021</v>
      </c>
    </row>
    <row r="81" spans="1:13" ht="12.75">
      <c r="A81" t="s">
        <v>46</v>
      </c>
      <c r="C81" s="31" t="s">
        <v>1022</v>
      </c>
      <c r="E81" s="33" t="s">
        <v>1023</v>
      </c>
      <c r="J81" s="32">
        <f>0</f>
      </c>
      <c s="32">
        <f>0</f>
      </c>
      <c s="32">
        <f>0+L82+L86+L90</f>
      </c>
      <c s="32">
        <f>0+M82+M86+M90</f>
      </c>
    </row>
    <row r="82" spans="1:16" ht="12.75">
      <c r="A82" t="s">
        <v>49</v>
      </c>
      <c s="34" t="s">
        <v>125</v>
      </c>
      <c s="34" t="s">
        <v>1024</v>
      </c>
      <c s="35" t="s">
        <v>5</v>
      </c>
      <c s="6" t="s">
        <v>1025</v>
      </c>
      <c s="36" t="s">
        <v>625</v>
      </c>
      <c s="37">
        <v>285.448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1026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63.75">
      <c r="A84" s="35" t="s">
        <v>55</v>
      </c>
      <c r="E84" s="40" t="s">
        <v>1027</v>
      </c>
    </row>
    <row r="85" spans="1:5" ht="344.25">
      <c r="A85" t="s">
        <v>57</v>
      </c>
      <c r="E85" s="39" t="s">
        <v>1028</v>
      </c>
    </row>
    <row r="86" spans="1:16" ht="25.5">
      <c r="A86" t="s">
        <v>49</v>
      </c>
      <c s="34" t="s">
        <v>129</v>
      </c>
      <c s="34" t="s">
        <v>1029</v>
      </c>
      <c s="35" t="s">
        <v>5</v>
      </c>
      <c s="6" t="s">
        <v>1030</v>
      </c>
      <c s="36" t="s">
        <v>625</v>
      </c>
      <c s="37">
        <v>275.796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1026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02">
      <c r="A88" s="35" t="s">
        <v>55</v>
      </c>
      <c r="E88" s="40" t="s">
        <v>1031</v>
      </c>
    </row>
    <row r="89" spans="1:5" ht="191.25">
      <c r="A89" t="s">
        <v>57</v>
      </c>
      <c r="E89" s="39" t="s">
        <v>1032</v>
      </c>
    </row>
    <row r="90" spans="1:16" ht="25.5">
      <c r="A90" t="s">
        <v>49</v>
      </c>
      <c s="34" t="s">
        <v>133</v>
      </c>
      <c s="34" t="s">
        <v>1033</v>
      </c>
      <c s="35" t="s">
        <v>5</v>
      </c>
      <c s="6" t="s">
        <v>920</v>
      </c>
      <c s="36" t="s">
        <v>625</v>
      </c>
      <c s="37">
        <v>185.209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1026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51">
      <c r="A92" s="35" t="s">
        <v>55</v>
      </c>
      <c r="E92" s="40" t="s">
        <v>1034</v>
      </c>
    </row>
    <row r="93" spans="1:5" ht="12.75">
      <c r="A93" t="s">
        <v>57</v>
      </c>
      <c r="E93" s="39" t="s">
        <v>242</v>
      </c>
    </row>
    <row r="94" spans="1:13" ht="12.75">
      <c r="A94" t="s">
        <v>46</v>
      </c>
      <c r="C94" s="31" t="s">
        <v>86</v>
      </c>
      <c r="E94" s="33" t="s">
        <v>1035</v>
      </c>
      <c r="J94" s="32">
        <f>0</f>
      </c>
      <c s="32">
        <f>0</f>
      </c>
      <c s="32">
        <f>0+L95+L99+L103+L107+L111+L115</f>
      </c>
      <c s="32">
        <f>0+M95+M99+M103+M107+M111+M115</f>
      </c>
    </row>
    <row r="95" spans="1:16" ht="12.75">
      <c r="A95" t="s">
        <v>49</v>
      </c>
      <c s="34" t="s">
        <v>137</v>
      </c>
      <c s="34" t="s">
        <v>1036</v>
      </c>
      <c s="35" t="s">
        <v>5</v>
      </c>
      <c s="6" t="s">
        <v>1037</v>
      </c>
      <c s="36" t="s">
        <v>625</v>
      </c>
      <c s="37">
        <v>4.31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1038</v>
      </c>
    </row>
    <row r="98" spans="1:5" ht="25.5">
      <c r="A98" t="s">
        <v>57</v>
      </c>
      <c r="E98" s="39" t="s">
        <v>1039</v>
      </c>
    </row>
    <row r="99" spans="1:16" ht="12.75">
      <c r="A99" t="s">
        <v>49</v>
      </c>
      <c s="34" t="s">
        <v>141</v>
      </c>
      <c s="34" t="s">
        <v>1040</v>
      </c>
      <c s="35" t="s">
        <v>5</v>
      </c>
      <c s="6" t="s">
        <v>1041</v>
      </c>
      <c s="36" t="s">
        <v>76</v>
      </c>
      <c s="37">
        <v>146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38.25">
      <c r="A101" s="35" t="s">
        <v>55</v>
      </c>
      <c r="E101" s="40" t="s">
        <v>1042</v>
      </c>
    </row>
    <row r="102" spans="1:5" ht="25.5">
      <c r="A102" t="s">
        <v>57</v>
      </c>
      <c r="E102" s="39" t="s">
        <v>1039</v>
      </c>
    </row>
    <row r="103" spans="1:16" ht="12.75">
      <c r="A103" t="s">
        <v>49</v>
      </c>
      <c s="34" t="s">
        <v>146</v>
      </c>
      <c s="34" t="s">
        <v>1043</v>
      </c>
      <c s="35" t="s">
        <v>5</v>
      </c>
      <c s="6" t="s">
        <v>1044</v>
      </c>
      <c s="36" t="s">
        <v>76</v>
      </c>
      <c s="37">
        <v>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1045</v>
      </c>
    </row>
    <row r="106" spans="1:5" ht="76.5">
      <c r="A106" t="s">
        <v>57</v>
      </c>
      <c r="E106" s="39" t="s">
        <v>1046</v>
      </c>
    </row>
    <row r="107" spans="1:16" ht="12.75">
      <c r="A107" t="s">
        <v>49</v>
      </c>
      <c s="34" t="s">
        <v>150</v>
      </c>
      <c s="34" t="s">
        <v>1047</v>
      </c>
      <c s="35" t="s">
        <v>5</v>
      </c>
      <c s="6" t="s">
        <v>1048</v>
      </c>
      <c s="36" t="s">
        <v>668</v>
      </c>
      <c s="37">
        <v>900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38.25">
      <c r="A109" s="35" t="s">
        <v>55</v>
      </c>
      <c r="E109" s="40" t="s">
        <v>1049</v>
      </c>
    </row>
    <row r="110" spans="1:5" ht="409.5">
      <c r="A110" t="s">
        <v>57</v>
      </c>
      <c r="E110" s="39" t="s">
        <v>1050</v>
      </c>
    </row>
    <row r="111" spans="1:16" ht="12.75">
      <c r="A111" t="s">
        <v>49</v>
      </c>
      <c s="34" t="s">
        <v>153</v>
      </c>
      <c s="34" t="s">
        <v>1051</v>
      </c>
      <c s="35" t="s">
        <v>5</v>
      </c>
      <c s="6" t="s">
        <v>1052</v>
      </c>
      <c s="36" t="s">
        <v>52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1053</v>
      </c>
    </row>
    <row r="114" spans="1:5" ht="114.75">
      <c r="A114" t="s">
        <v>57</v>
      </c>
      <c r="E114" s="39" t="s">
        <v>1054</v>
      </c>
    </row>
    <row r="115" spans="1:16" ht="12.75">
      <c r="A115" t="s">
        <v>49</v>
      </c>
      <c s="34" t="s">
        <v>156</v>
      </c>
      <c s="34" t="s">
        <v>1055</v>
      </c>
      <c s="35" t="s">
        <v>5</v>
      </c>
      <c s="6" t="s">
        <v>1056</v>
      </c>
      <c s="36" t="s">
        <v>76</v>
      </c>
      <c s="37">
        <v>15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1026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1057</v>
      </c>
    </row>
    <row r="118" spans="1:5" ht="63.75">
      <c r="A118" t="s">
        <v>57</v>
      </c>
      <c r="E118" s="39" t="s">
        <v>1058</v>
      </c>
    </row>
    <row r="119" spans="1:13" ht="12.75">
      <c r="A119" t="s">
        <v>46</v>
      </c>
      <c r="C119" s="31" t="s">
        <v>218</v>
      </c>
      <c r="E119" s="33" t="s">
        <v>1059</v>
      </c>
      <c r="J119" s="32">
        <f>0</f>
      </c>
      <c s="32">
        <f>0</f>
      </c>
      <c s="32">
        <f>0+L120+L124</f>
      </c>
      <c s="32">
        <f>0+M120+M124</f>
      </c>
    </row>
    <row r="120" spans="1:16" ht="38.25">
      <c r="A120" t="s">
        <v>49</v>
      </c>
      <c s="34" t="s">
        <v>159</v>
      </c>
      <c s="34" t="s">
        <v>221</v>
      </c>
      <c s="35" t="s">
        <v>222</v>
      </c>
      <c s="6" t="s">
        <v>223</v>
      </c>
      <c s="36" t="s">
        <v>224</v>
      </c>
      <c s="37">
        <v>1600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25.5">
      <c r="A121" s="35" t="s">
        <v>54</v>
      </c>
      <c r="E121" s="39" t="s">
        <v>961</v>
      </c>
    </row>
    <row r="122" spans="1:5" ht="12.75">
      <c r="A122" s="35" t="s">
        <v>55</v>
      </c>
      <c r="E122" s="40" t="s">
        <v>1060</v>
      </c>
    </row>
    <row r="123" spans="1:5" ht="102">
      <c r="A123" t="s">
        <v>57</v>
      </c>
      <c r="E123" s="39" t="s">
        <v>225</v>
      </c>
    </row>
    <row r="124" spans="1:16" ht="25.5">
      <c r="A124" t="s">
        <v>49</v>
      </c>
      <c s="34" t="s">
        <v>162</v>
      </c>
      <c s="34" t="s">
        <v>1061</v>
      </c>
      <c s="35" t="s">
        <v>1062</v>
      </c>
      <c s="6" t="s">
        <v>1063</v>
      </c>
      <c s="36" t="s">
        <v>224</v>
      </c>
      <c s="37">
        <v>10.4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230</v>
      </c>
      <c>
        <f>(M124*21)/100</f>
      </c>
      <c t="s">
        <v>27</v>
      </c>
    </row>
    <row r="125" spans="1:5" ht="25.5">
      <c r="A125" s="35" t="s">
        <v>54</v>
      </c>
      <c r="E125" s="39" t="s">
        <v>961</v>
      </c>
    </row>
    <row r="126" spans="1:5" ht="12.75">
      <c r="A126" s="35" t="s">
        <v>55</v>
      </c>
      <c r="E126" s="40" t="s">
        <v>1064</v>
      </c>
    </row>
    <row r="127" spans="1:5" ht="102">
      <c r="A127" t="s">
        <v>57</v>
      </c>
      <c r="E127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954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954</v>
      </c>
      <c r="E4" s="26" t="s">
        <v>955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COUNTIFS(L8:L156,"=0",A8:A156,"P")+COUNTIFS(L8:L156,"",A8:A156,"P")+SUM(Q8:Q156)</f>
      </c>
    </row>
    <row r="8" spans="1:13" ht="12.75">
      <c r="A8" t="s">
        <v>44</v>
      </c>
      <c r="C8" s="28" t="s">
        <v>1067</v>
      </c>
      <c r="E8" s="30" t="s">
        <v>1066</v>
      </c>
      <c r="J8" s="29">
        <f>0+J9+J34+J75+J88+J105+J118+J147</f>
      </c>
      <c s="29">
        <f>0+K9+K34+K75+K88+K105+K118+K147</f>
      </c>
      <c s="29">
        <f>0+L9+L34+L75+L88+L105+L118+L147</f>
      </c>
      <c s="29">
        <f>0+M9+M34+M75+M88+M105+M118+M147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959</v>
      </c>
      <c s="35" t="s">
        <v>5</v>
      </c>
      <c s="6" t="s">
        <v>960</v>
      </c>
      <c s="36" t="s">
        <v>625</v>
      </c>
      <c s="37">
        <v>241.01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25.5">
      <c r="A11" s="35" t="s">
        <v>54</v>
      </c>
      <c r="E11" s="39" t="s">
        <v>961</v>
      </c>
    </row>
    <row r="12" spans="1:5" ht="38.25">
      <c r="A12" s="35" t="s">
        <v>55</v>
      </c>
      <c r="E12" s="40" t="s">
        <v>1068</v>
      </c>
    </row>
    <row r="13" spans="1:5" ht="12.75">
      <c r="A13" t="s">
        <v>57</v>
      </c>
      <c r="E13" s="39" t="s">
        <v>963</v>
      </c>
    </row>
    <row r="14" spans="1:16" ht="12.75">
      <c r="A14" t="s">
        <v>49</v>
      </c>
      <c s="34" t="s">
        <v>27</v>
      </c>
      <c s="34" t="s">
        <v>964</v>
      </c>
      <c s="35" t="s">
        <v>5</v>
      </c>
      <c s="6" t="s">
        <v>965</v>
      </c>
      <c s="36" t="s">
        <v>52</v>
      </c>
      <c s="37">
        <v>230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25.5">
      <c r="A15" s="35" t="s">
        <v>54</v>
      </c>
      <c r="E15" s="39" t="s">
        <v>961</v>
      </c>
    </row>
    <row r="16" spans="1:5" ht="12.75">
      <c r="A16" s="35" t="s">
        <v>55</v>
      </c>
      <c r="E16" s="40" t="s">
        <v>1069</v>
      </c>
    </row>
    <row r="17" spans="1:5" ht="306">
      <c r="A17" t="s">
        <v>57</v>
      </c>
      <c r="E17" s="39" t="s">
        <v>967</v>
      </c>
    </row>
    <row r="18" spans="1:16" ht="12.75">
      <c r="A18" t="s">
        <v>49</v>
      </c>
      <c s="34" t="s">
        <v>26</v>
      </c>
      <c s="34" t="s">
        <v>968</v>
      </c>
      <c s="35" t="s">
        <v>5</v>
      </c>
      <c s="6" t="s">
        <v>969</v>
      </c>
      <c s="36" t="s">
        <v>970</v>
      </c>
      <c s="37">
        <v>460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25.5">
      <c r="A19" s="35" t="s">
        <v>54</v>
      </c>
      <c r="E19" s="39" t="s">
        <v>961</v>
      </c>
    </row>
    <row r="20" spans="1:5" ht="12.75">
      <c r="A20" s="35" t="s">
        <v>55</v>
      </c>
      <c r="E20" s="40" t="s">
        <v>1070</v>
      </c>
    </row>
    <row r="21" spans="1:5" ht="25.5">
      <c r="A21" t="s">
        <v>57</v>
      </c>
      <c r="E21" s="39" t="s">
        <v>972</v>
      </c>
    </row>
    <row r="22" spans="1:16" ht="12.75">
      <c r="A22" t="s">
        <v>49</v>
      </c>
      <c s="34" t="s">
        <v>65</v>
      </c>
      <c s="34" t="s">
        <v>973</v>
      </c>
      <c s="35" t="s">
        <v>5</v>
      </c>
      <c s="6" t="s">
        <v>974</v>
      </c>
      <c s="36" t="s">
        <v>52</v>
      </c>
      <c s="37">
        <v>980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25.5">
      <c r="A23" s="35" t="s">
        <v>54</v>
      </c>
      <c r="E23" s="39" t="s">
        <v>961</v>
      </c>
    </row>
    <row r="24" spans="1:5" ht="12.75">
      <c r="A24" s="35" t="s">
        <v>55</v>
      </c>
      <c r="E24" s="40" t="s">
        <v>1071</v>
      </c>
    </row>
    <row r="25" spans="1:5" ht="318.75">
      <c r="A25" t="s">
        <v>57</v>
      </c>
      <c r="E25" s="39" t="s">
        <v>976</v>
      </c>
    </row>
    <row r="26" spans="1:16" ht="12.75">
      <c r="A26" t="s">
        <v>49</v>
      </c>
      <c s="34" t="s">
        <v>70</v>
      </c>
      <c s="34" t="s">
        <v>977</v>
      </c>
      <c s="35" t="s">
        <v>5</v>
      </c>
      <c s="6" t="s">
        <v>978</v>
      </c>
      <c s="36" t="s">
        <v>970</v>
      </c>
      <c s="37">
        <v>1960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25.5">
      <c r="A27" s="35" t="s">
        <v>54</v>
      </c>
      <c r="E27" s="39" t="s">
        <v>961</v>
      </c>
    </row>
    <row r="28" spans="1:5" ht="12.75">
      <c r="A28" s="35" t="s">
        <v>55</v>
      </c>
      <c r="E28" s="40" t="s">
        <v>1072</v>
      </c>
    </row>
    <row r="29" spans="1:5" ht="25.5">
      <c r="A29" t="s">
        <v>57</v>
      </c>
      <c r="E29" s="39" t="s">
        <v>972</v>
      </c>
    </row>
    <row r="30" spans="1:16" ht="12.75">
      <c r="A30" t="s">
        <v>49</v>
      </c>
      <c s="34" t="s">
        <v>73</v>
      </c>
      <c s="34" t="s">
        <v>980</v>
      </c>
      <c s="35" t="s">
        <v>5</v>
      </c>
      <c s="6" t="s">
        <v>981</v>
      </c>
      <c s="36" t="s">
        <v>52</v>
      </c>
      <c s="37">
        <v>230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25.5">
      <c r="A31" s="35" t="s">
        <v>54</v>
      </c>
      <c r="E31" s="39" t="s">
        <v>961</v>
      </c>
    </row>
    <row r="32" spans="1:5" ht="12.75">
      <c r="A32" s="35" t="s">
        <v>55</v>
      </c>
      <c r="E32" s="40" t="s">
        <v>1069</v>
      </c>
    </row>
    <row r="33" spans="1:5" ht="242.25">
      <c r="A33" t="s">
        <v>57</v>
      </c>
      <c r="E33" s="39" t="s">
        <v>982</v>
      </c>
    </row>
    <row r="34" spans="1:13" ht="12.75">
      <c r="A34" t="s">
        <v>46</v>
      </c>
      <c r="C34" s="31" t="s">
        <v>27</v>
      </c>
      <c r="E34" s="33" t="s">
        <v>983</v>
      </c>
      <c r="J34" s="32">
        <f>0</f>
      </c>
      <c s="32">
        <f>0</f>
      </c>
      <c s="32">
        <f>0+L35+L39+L43+L47+L51+L55+L59+L63+L67+L71</f>
      </c>
      <c s="32">
        <f>0+M35+M39+M43+M47+M51+M55+M59+M63+M67+M71</f>
      </c>
    </row>
    <row r="35" spans="1:16" ht="12.75">
      <c r="A35" t="s">
        <v>49</v>
      </c>
      <c s="34" t="s">
        <v>78</v>
      </c>
      <c s="34" t="s">
        <v>1073</v>
      </c>
      <c s="35" t="s">
        <v>5</v>
      </c>
      <c s="6" t="s">
        <v>1074</v>
      </c>
      <c s="36" t="s">
        <v>52</v>
      </c>
      <c s="37">
        <v>31.44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25.5">
      <c r="A36" s="35" t="s">
        <v>54</v>
      </c>
      <c r="E36" s="39" t="s">
        <v>961</v>
      </c>
    </row>
    <row r="37" spans="1:5" ht="12.75">
      <c r="A37" s="35" t="s">
        <v>55</v>
      </c>
      <c r="E37" s="40" t="s">
        <v>1075</v>
      </c>
    </row>
    <row r="38" spans="1:5" ht="25.5">
      <c r="A38" t="s">
        <v>57</v>
      </c>
      <c r="E38" s="39" t="s">
        <v>1076</v>
      </c>
    </row>
    <row r="39" spans="1:16" ht="25.5">
      <c r="A39" t="s">
        <v>49</v>
      </c>
      <c s="34" t="s">
        <v>82</v>
      </c>
      <c s="34" t="s">
        <v>1077</v>
      </c>
      <c s="35" t="s">
        <v>5</v>
      </c>
      <c s="6" t="s">
        <v>1078</v>
      </c>
      <c s="36" t="s">
        <v>76</v>
      </c>
      <c s="37">
        <v>560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25.5">
      <c r="A40" s="35" t="s">
        <v>54</v>
      </c>
      <c r="E40" s="39" t="s">
        <v>961</v>
      </c>
    </row>
    <row r="41" spans="1:5" ht="38.25">
      <c r="A41" s="35" t="s">
        <v>55</v>
      </c>
      <c r="E41" s="40" t="s">
        <v>1079</v>
      </c>
    </row>
    <row r="42" spans="1:5" ht="63.75">
      <c r="A42" t="s">
        <v>57</v>
      </c>
      <c r="E42" s="39" t="s">
        <v>1080</v>
      </c>
    </row>
    <row r="43" spans="1:16" ht="25.5">
      <c r="A43" t="s">
        <v>49</v>
      </c>
      <c s="34" t="s">
        <v>86</v>
      </c>
      <c s="34" t="s">
        <v>1081</v>
      </c>
      <c s="35" t="s">
        <v>5</v>
      </c>
      <c s="6" t="s">
        <v>1082</v>
      </c>
      <c s="36" t="s">
        <v>76</v>
      </c>
      <c s="37">
        <v>714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25.5">
      <c r="A44" s="35" t="s">
        <v>54</v>
      </c>
      <c r="E44" s="39" t="s">
        <v>961</v>
      </c>
    </row>
    <row r="45" spans="1:5" ht="76.5">
      <c r="A45" s="35" t="s">
        <v>55</v>
      </c>
      <c r="E45" s="40" t="s">
        <v>1083</v>
      </c>
    </row>
    <row r="46" spans="1:5" ht="63.75">
      <c r="A46" t="s">
        <v>57</v>
      </c>
      <c r="E46" s="39" t="s">
        <v>1080</v>
      </c>
    </row>
    <row r="47" spans="1:16" ht="12.75">
      <c r="A47" t="s">
        <v>49</v>
      </c>
      <c s="34" t="s">
        <v>90</v>
      </c>
      <c s="34" t="s">
        <v>984</v>
      </c>
      <c s="35" t="s">
        <v>5</v>
      </c>
      <c s="6" t="s">
        <v>985</v>
      </c>
      <c s="36" t="s">
        <v>52</v>
      </c>
      <c s="37">
        <v>64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38.25">
      <c r="A49" s="35" t="s">
        <v>55</v>
      </c>
      <c r="E49" s="40" t="s">
        <v>1084</v>
      </c>
    </row>
    <row r="50" spans="1:5" ht="369.75">
      <c r="A50" t="s">
        <v>57</v>
      </c>
      <c r="E50" s="39" t="s">
        <v>889</v>
      </c>
    </row>
    <row r="51" spans="1:16" ht="12.75">
      <c r="A51" t="s">
        <v>49</v>
      </c>
      <c s="34" t="s">
        <v>94</v>
      </c>
      <c s="34" t="s">
        <v>987</v>
      </c>
      <c s="35" t="s">
        <v>5</v>
      </c>
      <c s="6" t="s">
        <v>988</v>
      </c>
      <c s="36" t="s">
        <v>52</v>
      </c>
      <c s="37">
        <v>82.986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51">
      <c r="A53" s="35" t="s">
        <v>55</v>
      </c>
      <c r="E53" s="40" t="s">
        <v>1085</v>
      </c>
    </row>
    <row r="54" spans="1:5" ht="369.75">
      <c r="A54" t="s">
        <v>57</v>
      </c>
      <c r="E54" s="39" t="s">
        <v>889</v>
      </c>
    </row>
    <row r="55" spans="1:16" ht="12.75">
      <c r="A55" t="s">
        <v>49</v>
      </c>
      <c s="34" t="s">
        <v>98</v>
      </c>
      <c s="34" t="s">
        <v>990</v>
      </c>
      <c s="35" t="s">
        <v>5</v>
      </c>
      <c s="6" t="s">
        <v>991</v>
      </c>
      <c s="36" t="s">
        <v>224</v>
      </c>
      <c s="37">
        <v>15.884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63.75">
      <c r="A57" s="35" t="s">
        <v>55</v>
      </c>
      <c r="E57" s="40" t="s">
        <v>1086</v>
      </c>
    </row>
    <row r="58" spans="1:5" ht="267.75">
      <c r="A58" t="s">
        <v>57</v>
      </c>
      <c r="E58" s="39" t="s">
        <v>901</v>
      </c>
    </row>
    <row r="59" spans="1:16" ht="12.75">
      <c r="A59" t="s">
        <v>49</v>
      </c>
      <c s="34" t="s">
        <v>102</v>
      </c>
      <c s="34" t="s">
        <v>1087</v>
      </c>
      <c s="35" t="s">
        <v>5</v>
      </c>
      <c s="6" t="s">
        <v>1088</v>
      </c>
      <c s="36" t="s">
        <v>68</v>
      </c>
      <c s="37">
        <v>52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25.5">
      <c r="A60" s="35" t="s">
        <v>54</v>
      </c>
      <c r="E60" s="39" t="s">
        <v>961</v>
      </c>
    </row>
    <row r="61" spans="1:5" ht="38.25">
      <c r="A61" s="35" t="s">
        <v>55</v>
      </c>
      <c r="E61" s="40" t="s">
        <v>1089</v>
      </c>
    </row>
    <row r="62" spans="1:5" ht="38.25">
      <c r="A62" t="s">
        <v>57</v>
      </c>
      <c r="E62" s="39" t="s">
        <v>1090</v>
      </c>
    </row>
    <row r="63" spans="1:16" ht="12.75">
      <c r="A63" t="s">
        <v>49</v>
      </c>
      <c s="34" t="s">
        <v>106</v>
      </c>
      <c s="34" t="s">
        <v>1091</v>
      </c>
      <c s="35" t="s">
        <v>5</v>
      </c>
      <c s="6" t="s">
        <v>1092</v>
      </c>
      <c s="36" t="s">
        <v>76</v>
      </c>
      <c s="37">
        <v>40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25.5">
      <c r="A64" s="35" t="s">
        <v>54</v>
      </c>
      <c r="E64" s="39" t="s">
        <v>961</v>
      </c>
    </row>
    <row r="65" spans="1:5" ht="38.25">
      <c r="A65" s="35" t="s">
        <v>55</v>
      </c>
      <c r="E65" s="40" t="s">
        <v>1093</v>
      </c>
    </row>
    <row r="66" spans="1:5" ht="38.25">
      <c r="A66" t="s">
        <v>57</v>
      </c>
      <c r="E66" s="39" t="s">
        <v>1094</v>
      </c>
    </row>
    <row r="67" spans="1:16" ht="12.75">
      <c r="A67" t="s">
        <v>49</v>
      </c>
      <c s="34" t="s">
        <v>110</v>
      </c>
      <c s="34" t="s">
        <v>1095</v>
      </c>
      <c s="35" t="s">
        <v>5</v>
      </c>
      <c s="6" t="s">
        <v>1096</v>
      </c>
      <c s="36" t="s">
        <v>224</v>
      </c>
      <c s="37">
        <v>43.513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1097</v>
      </c>
      <c>
        <f>(M67*21)/100</f>
      </c>
      <c t="s">
        <v>27</v>
      </c>
    </row>
    <row r="68" spans="1:5" ht="76.5">
      <c r="A68" s="35" t="s">
        <v>54</v>
      </c>
      <c r="E68" s="39" t="s">
        <v>1098</v>
      </c>
    </row>
    <row r="69" spans="1:5" ht="165.75">
      <c r="A69" s="35" t="s">
        <v>55</v>
      </c>
      <c r="E69" s="40" t="s">
        <v>1099</v>
      </c>
    </row>
    <row r="70" spans="1:5" ht="38.25">
      <c r="A70" t="s">
        <v>57</v>
      </c>
      <c r="E70" s="39" t="s">
        <v>1100</v>
      </c>
    </row>
    <row r="71" spans="1:16" ht="25.5">
      <c r="A71" t="s">
        <v>49</v>
      </c>
      <c s="34" t="s">
        <v>116</v>
      </c>
      <c s="34" t="s">
        <v>993</v>
      </c>
      <c s="35" t="s">
        <v>5</v>
      </c>
      <c s="6" t="s">
        <v>994</v>
      </c>
      <c s="36" t="s">
        <v>68</v>
      </c>
      <c s="37">
        <v>52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1101</v>
      </c>
    </row>
    <row r="74" spans="1:5" ht="63.75">
      <c r="A74" t="s">
        <v>57</v>
      </c>
      <c r="E74" s="39" t="s">
        <v>996</v>
      </c>
    </row>
    <row r="75" spans="1:13" ht="12.75">
      <c r="A75" t="s">
        <v>46</v>
      </c>
      <c r="C75" s="31" t="s">
        <v>26</v>
      </c>
      <c r="E75" s="33" t="s">
        <v>997</v>
      </c>
      <c r="J75" s="32">
        <f>0</f>
      </c>
      <c s="32">
        <f>0</f>
      </c>
      <c s="32">
        <f>0+L76+L80+L84</f>
      </c>
      <c s="32">
        <f>0+M76+M80+M84</f>
      </c>
    </row>
    <row r="76" spans="1:16" ht="12.75">
      <c r="A76" t="s">
        <v>49</v>
      </c>
      <c s="34" t="s">
        <v>120</v>
      </c>
      <c s="34" t="s">
        <v>998</v>
      </c>
      <c s="35" t="s">
        <v>5</v>
      </c>
      <c s="6" t="s">
        <v>999</v>
      </c>
      <c s="36" t="s">
        <v>224</v>
      </c>
      <c s="37">
        <v>0.85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25.5">
      <c r="A78" s="35" t="s">
        <v>55</v>
      </c>
      <c r="E78" s="40" t="s">
        <v>1102</v>
      </c>
    </row>
    <row r="79" spans="1:5" ht="293.25">
      <c r="A79" t="s">
        <v>57</v>
      </c>
      <c r="E79" s="39" t="s">
        <v>1001</v>
      </c>
    </row>
    <row r="80" spans="1:16" ht="12.75">
      <c r="A80" t="s">
        <v>49</v>
      </c>
      <c s="34" t="s">
        <v>125</v>
      </c>
      <c s="34" t="s">
        <v>1002</v>
      </c>
      <c s="35" t="s">
        <v>5</v>
      </c>
      <c s="6" t="s">
        <v>1003</v>
      </c>
      <c s="36" t="s">
        <v>52</v>
      </c>
      <c s="37">
        <v>107.293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89.25">
      <c r="A82" s="35" t="s">
        <v>55</v>
      </c>
      <c r="E82" s="40" t="s">
        <v>1103</v>
      </c>
    </row>
    <row r="83" spans="1:5" ht="369.75">
      <c r="A83" t="s">
        <v>57</v>
      </c>
      <c r="E83" s="39" t="s">
        <v>897</v>
      </c>
    </row>
    <row r="84" spans="1:16" ht="12.75">
      <c r="A84" t="s">
        <v>49</v>
      </c>
      <c s="34" t="s">
        <v>129</v>
      </c>
      <c s="34" t="s">
        <v>1005</v>
      </c>
      <c s="35" t="s">
        <v>5</v>
      </c>
      <c s="6" t="s">
        <v>1006</v>
      </c>
      <c s="36" t="s">
        <v>224</v>
      </c>
      <c s="37">
        <v>16.591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25.5">
      <c r="A86" s="35" t="s">
        <v>55</v>
      </c>
      <c r="E86" s="40" t="s">
        <v>1104</v>
      </c>
    </row>
    <row r="87" spans="1:5" ht="267.75">
      <c r="A87" t="s">
        <v>57</v>
      </c>
      <c r="E87" s="39" t="s">
        <v>901</v>
      </c>
    </row>
    <row r="88" spans="1:13" ht="12.75">
      <c r="A88" t="s">
        <v>46</v>
      </c>
      <c r="C88" s="31" t="s">
        <v>65</v>
      </c>
      <c r="E88" s="33" t="s">
        <v>1008</v>
      </c>
      <c r="J88" s="32">
        <f>0</f>
      </c>
      <c s="32">
        <f>0</f>
      </c>
      <c s="32">
        <f>0+L89+L93+L97+L101</f>
      </c>
      <c s="32">
        <f>0+M89+M93+M97+M101</f>
      </c>
    </row>
    <row r="89" spans="1:16" ht="12.75">
      <c r="A89" t="s">
        <v>49</v>
      </c>
      <c s="34" t="s">
        <v>133</v>
      </c>
      <c s="34" t="s">
        <v>1009</v>
      </c>
      <c s="35" t="s">
        <v>5</v>
      </c>
      <c s="6" t="s">
        <v>1010</v>
      </c>
      <c s="36" t="s">
        <v>52</v>
      </c>
      <c s="37">
        <v>96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25.5">
      <c r="A91" s="35" t="s">
        <v>55</v>
      </c>
      <c r="E91" s="40" t="s">
        <v>1105</v>
      </c>
    </row>
    <row r="92" spans="1:5" ht="38.25">
      <c r="A92" t="s">
        <v>57</v>
      </c>
      <c r="E92" s="39" t="s">
        <v>885</v>
      </c>
    </row>
    <row r="93" spans="1:16" ht="12.75">
      <c r="A93" t="s">
        <v>49</v>
      </c>
      <c s="34" t="s">
        <v>137</v>
      </c>
      <c s="34" t="s">
        <v>1012</v>
      </c>
      <c s="35" t="s">
        <v>5</v>
      </c>
      <c s="6" t="s">
        <v>1013</v>
      </c>
      <c s="36" t="s">
        <v>52</v>
      </c>
      <c s="37">
        <v>24.101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51">
      <c r="A95" s="35" t="s">
        <v>55</v>
      </c>
      <c r="E95" s="40" t="s">
        <v>1106</v>
      </c>
    </row>
    <row r="96" spans="1:5" ht="38.25">
      <c r="A96" t="s">
        <v>57</v>
      </c>
      <c r="E96" s="39" t="s">
        <v>885</v>
      </c>
    </row>
    <row r="97" spans="1:16" ht="12.75">
      <c r="A97" t="s">
        <v>49</v>
      </c>
      <c s="34" t="s">
        <v>141</v>
      </c>
      <c s="34" t="s">
        <v>1015</v>
      </c>
      <c s="35" t="s">
        <v>5</v>
      </c>
      <c s="6" t="s">
        <v>1016</v>
      </c>
      <c s="36" t="s">
        <v>52</v>
      </c>
      <c s="37">
        <v>9.344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55</v>
      </c>
      <c r="E99" s="40" t="s">
        <v>1107</v>
      </c>
    </row>
    <row r="100" spans="1:5" ht="369.75">
      <c r="A100" t="s">
        <v>57</v>
      </c>
      <c r="E100" s="39" t="s">
        <v>897</v>
      </c>
    </row>
    <row r="101" spans="1:16" ht="12.75">
      <c r="A101" t="s">
        <v>49</v>
      </c>
      <c s="34" t="s">
        <v>146</v>
      </c>
      <c s="34" t="s">
        <v>1018</v>
      </c>
      <c s="35" t="s">
        <v>5</v>
      </c>
      <c s="6" t="s">
        <v>1019</v>
      </c>
      <c s="36" t="s">
        <v>625</v>
      </c>
      <c s="37">
        <v>241.01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51">
      <c r="A103" s="35" t="s">
        <v>55</v>
      </c>
      <c r="E103" s="40" t="s">
        <v>1108</v>
      </c>
    </row>
    <row r="104" spans="1:5" ht="89.25">
      <c r="A104" t="s">
        <v>57</v>
      </c>
      <c r="E104" s="39" t="s">
        <v>1021</v>
      </c>
    </row>
    <row r="105" spans="1:13" ht="12.75">
      <c r="A105" t="s">
        <v>46</v>
      </c>
      <c r="C105" s="31" t="s">
        <v>1022</v>
      </c>
      <c r="E105" s="33" t="s">
        <v>1023</v>
      </c>
      <c r="J105" s="32">
        <f>0</f>
      </c>
      <c s="32">
        <f>0</f>
      </c>
      <c s="32">
        <f>0+L106+L110+L114</f>
      </c>
      <c s="32">
        <f>0+M106+M110+M114</f>
      </c>
    </row>
    <row r="106" spans="1:16" ht="12.75">
      <c r="A106" t="s">
        <v>49</v>
      </c>
      <c s="34" t="s">
        <v>150</v>
      </c>
      <c s="34" t="s">
        <v>1024</v>
      </c>
      <c s="35" t="s">
        <v>5</v>
      </c>
      <c s="6" t="s">
        <v>1025</v>
      </c>
      <c s="36" t="s">
        <v>625</v>
      </c>
      <c s="37">
        <v>266.5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1026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25.5">
      <c r="A108" s="35" t="s">
        <v>55</v>
      </c>
      <c r="E108" s="40" t="s">
        <v>1109</v>
      </c>
    </row>
    <row r="109" spans="1:5" ht="344.25">
      <c r="A109" t="s">
        <v>57</v>
      </c>
      <c r="E109" s="39" t="s">
        <v>1028</v>
      </c>
    </row>
    <row r="110" spans="1:16" ht="25.5">
      <c r="A110" t="s">
        <v>49</v>
      </c>
      <c s="34" t="s">
        <v>153</v>
      </c>
      <c s="34" t="s">
        <v>1029</v>
      </c>
      <c s="35" t="s">
        <v>5</v>
      </c>
      <c s="6" t="s">
        <v>1030</v>
      </c>
      <c s="36" t="s">
        <v>625</v>
      </c>
      <c s="37">
        <v>272.744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1026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76.5">
      <c r="A112" s="35" t="s">
        <v>55</v>
      </c>
      <c r="E112" s="40" t="s">
        <v>1110</v>
      </c>
    </row>
    <row r="113" spans="1:5" ht="191.25">
      <c r="A113" t="s">
        <v>57</v>
      </c>
      <c r="E113" s="39" t="s">
        <v>1032</v>
      </c>
    </row>
    <row r="114" spans="1:16" ht="25.5">
      <c r="A114" t="s">
        <v>49</v>
      </c>
      <c s="34" t="s">
        <v>156</v>
      </c>
      <c s="34" t="s">
        <v>1033</v>
      </c>
      <c s="35" t="s">
        <v>5</v>
      </c>
      <c s="6" t="s">
        <v>920</v>
      </c>
      <c s="36" t="s">
        <v>625</v>
      </c>
      <c s="37">
        <v>186.55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1026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51">
      <c r="A116" s="35" t="s">
        <v>55</v>
      </c>
      <c r="E116" s="40" t="s">
        <v>1111</v>
      </c>
    </row>
    <row r="117" spans="1:5" ht="12.75">
      <c r="A117" t="s">
        <v>57</v>
      </c>
      <c r="E117" s="39" t="s">
        <v>242</v>
      </c>
    </row>
    <row r="118" spans="1:13" ht="12.75">
      <c r="A118" t="s">
        <v>46</v>
      </c>
      <c r="C118" s="31" t="s">
        <v>86</v>
      </c>
      <c r="E118" s="33" t="s">
        <v>1035</v>
      </c>
      <c r="J118" s="32">
        <f>0</f>
      </c>
      <c s="32">
        <f>0</f>
      </c>
      <c s="32">
        <f>0+L119+L123+L127+L131+L135+L139+L143</f>
      </c>
      <c s="32">
        <f>0+M119+M123+M127+M131+M135+M139+M143</f>
      </c>
    </row>
    <row r="119" spans="1:16" ht="12.75">
      <c r="A119" t="s">
        <v>49</v>
      </c>
      <c s="34" t="s">
        <v>159</v>
      </c>
      <c s="34" t="s">
        <v>1036</v>
      </c>
      <c s="35" t="s">
        <v>5</v>
      </c>
      <c s="6" t="s">
        <v>1037</v>
      </c>
      <c s="36" t="s">
        <v>625</v>
      </c>
      <c s="37">
        <v>17.55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1112</v>
      </c>
    </row>
    <row r="122" spans="1:5" ht="25.5">
      <c r="A122" t="s">
        <v>57</v>
      </c>
      <c r="E122" s="39" t="s">
        <v>1039</v>
      </c>
    </row>
    <row r="123" spans="1:16" ht="12.75">
      <c r="A123" t="s">
        <v>49</v>
      </c>
      <c s="34" t="s">
        <v>162</v>
      </c>
      <c s="34" t="s">
        <v>1040</v>
      </c>
      <c s="35" t="s">
        <v>5</v>
      </c>
      <c s="6" t="s">
        <v>1041</v>
      </c>
      <c s="36" t="s">
        <v>76</v>
      </c>
      <c s="37">
        <v>127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38.25">
      <c r="A125" s="35" t="s">
        <v>55</v>
      </c>
      <c r="E125" s="40" t="s">
        <v>1113</v>
      </c>
    </row>
    <row r="126" spans="1:5" ht="25.5">
      <c r="A126" t="s">
        <v>57</v>
      </c>
      <c r="E126" s="39" t="s">
        <v>1039</v>
      </c>
    </row>
    <row r="127" spans="1:16" ht="12.75">
      <c r="A127" t="s">
        <v>49</v>
      </c>
      <c s="34" t="s">
        <v>166</v>
      </c>
      <c s="34" t="s">
        <v>1043</v>
      </c>
      <c s="35" t="s">
        <v>5</v>
      </c>
      <c s="6" t="s">
        <v>1044</v>
      </c>
      <c s="36" t="s">
        <v>76</v>
      </c>
      <c s="37">
        <v>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1045</v>
      </c>
    </row>
    <row r="130" spans="1:5" ht="76.5">
      <c r="A130" t="s">
        <v>57</v>
      </c>
      <c r="E130" s="39" t="s">
        <v>1046</v>
      </c>
    </row>
    <row r="131" spans="1:16" ht="12.75">
      <c r="A131" t="s">
        <v>49</v>
      </c>
      <c s="34" t="s">
        <v>170</v>
      </c>
      <c s="34" t="s">
        <v>1047</v>
      </c>
      <c s="35" t="s">
        <v>5</v>
      </c>
      <c s="6" t="s">
        <v>1048</v>
      </c>
      <c s="36" t="s">
        <v>668</v>
      </c>
      <c s="37">
        <v>1100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38.25">
      <c r="A133" s="35" t="s">
        <v>55</v>
      </c>
      <c r="E133" s="40" t="s">
        <v>1114</v>
      </c>
    </row>
    <row r="134" spans="1:5" ht="409.5">
      <c r="A134" t="s">
        <v>57</v>
      </c>
      <c r="E134" s="39" t="s">
        <v>1050</v>
      </c>
    </row>
    <row r="135" spans="1:16" ht="12.75">
      <c r="A135" t="s">
        <v>49</v>
      </c>
      <c s="34" t="s">
        <v>173</v>
      </c>
      <c s="34" t="s">
        <v>1115</v>
      </c>
      <c s="35" t="s">
        <v>5</v>
      </c>
      <c s="6" t="s">
        <v>1116</v>
      </c>
      <c s="36" t="s">
        <v>52</v>
      </c>
      <c s="37">
        <v>47.9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25.5">
      <c r="A136" s="35" t="s">
        <v>54</v>
      </c>
      <c r="E136" s="39" t="s">
        <v>961</v>
      </c>
    </row>
    <row r="137" spans="1:5" ht="12.75">
      <c r="A137" s="35" t="s">
        <v>55</v>
      </c>
      <c r="E137" s="40" t="s">
        <v>1117</v>
      </c>
    </row>
    <row r="138" spans="1:5" ht="114.75">
      <c r="A138" t="s">
        <v>57</v>
      </c>
      <c r="E138" s="39" t="s">
        <v>1054</v>
      </c>
    </row>
    <row r="139" spans="1:16" ht="12.75">
      <c r="A139" t="s">
        <v>49</v>
      </c>
      <c s="34" t="s">
        <v>176</v>
      </c>
      <c s="34" t="s">
        <v>1118</v>
      </c>
      <c s="35" t="s">
        <v>5</v>
      </c>
      <c s="6" t="s">
        <v>1119</v>
      </c>
      <c s="36" t="s">
        <v>52</v>
      </c>
      <c s="37">
        <v>27.5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25.5">
      <c r="A140" s="35" t="s">
        <v>54</v>
      </c>
      <c r="E140" s="39" t="s">
        <v>961</v>
      </c>
    </row>
    <row r="141" spans="1:5" ht="25.5">
      <c r="A141" s="35" t="s">
        <v>55</v>
      </c>
      <c r="E141" s="40" t="s">
        <v>1120</v>
      </c>
    </row>
    <row r="142" spans="1:5" ht="114.75">
      <c r="A142" t="s">
        <v>57</v>
      </c>
      <c r="E142" s="39" t="s">
        <v>1054</v>
      </c>
    </row>
    <row r="143" spans="1:16" ht="12.75">
      <c r="A143" t="s">
        <v>49</v>
      </c>
      <c s="34" t="s">
        <v>179</v>
      </c>
      <c s="34" t="s">
        <v>1055</v>
      </c>
      <c s="35" t="s">
        <v>5</v>
      </c>
      <c s="6" t="s">
        <v>1056</v>
      </c>
      <c s="36" t="s">
        <v>76</v>
      </c>
      <c s="37">
        <v>12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1026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1121</v>
      </c>
    </row>
    <row r="146" spans="1:5" ht="63.75">
      <c r="A146" t="s">
        <v>57</v>
      </c>
      <c r="E146" s="39" t="s">
        <v>1058</v>
      </c>
    </row>
    <row r="147" spans="1:13" ht="12.75">
      <c r="A147" t="s">
        <v>46</v>
      </c>
      <c r="C147" s="31" t="s">
        <v>218</v>
      </c>
      <c r="E147" s="33" t="s">
        <v>1059</v>
      </c>
      <c r="J147" s="32">
        <f>0</f>
      </c>
      <c s="32">
        <f>0</f>
      </c>
      <c s="32">
        <f>0+L148+L152+L156</f>
      </c>
      <c s="32">
        <f>0+M148+M152+M156</f>
      </c>
    </row>
    <row r="148" spans="1:16" ht="38.25">
      <c r="A148" t="s">
        <v>49</v>
      </c>
      <c s="34" t="s">
        <v>183</v>
      </c>
      <c s="34" t="s">
        <v>221</v>
      </c>
      <c s="35" t="s">
        <v>222</v>
      </c>
      <c s="6" t="s">
        <v>223</v>
      </c>
      <c s="36" t="s">
        <v>224</v>
      </c>
      <c s="37">
        <v>1960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25.5">
      <c r="A149" s="35" t="s">
        <v>54</v>
      </c>
      <c r="E149" s="39" t="s">
        <v>961</v>
      </c>
    </row>
    <row r="150" spans="1:5" ht="12.75">
      <c r="A150" s="35" t="s">
        <v>55</v>
      </c>
      <c r="E150" s="40" t="s">
        <v>1122</v>
      </c>
    </row>
    <row r="151" spans="1:5" ht="102">
      <c r="A151" t="s">
        <v>57</v>
      </c>
      <c r="E151" s="39" t="s">
        <v>225</v>
      </c>
    </row>
    <row r="152" spans="1:16" ht="25.5">
      <c r="A152" t="s">
        <v>49</v>
      </c>
      <c s="34" t="s">
        <v>187</v>
      </c>
      <c s="34" t="s">
        <v>793</v>
      </c>
      <c s="35" t="s">
        <v>794</v>
      </c>
      <c s="6" t="s">
        <v>1123</v>
      </c>
      <c s="36" t="s">
        <v>224</v>
      </c>
      <c s="37">
        <v>110.17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25.5">
      <c r="A153" s="35" t="s">
        <v>54</v>
      </c>
      <c r="E153" s="39" t="s">
        <v>961</v>
      </c>
    </row>
    <row r="154" spans="1:5" ht="12.75">
      <c r="A154" s="35" t="s">
        <v>55</v>
      </c>
      <c r="E154" s="40" t="s">
        <v>1124</v>
      </c>
    </row>
    <row r="155" spans="1:5" ht="102">
      <c r="A155" t="s">
        <v>57</v>
      </c>
      <c r="E155" s="39" t="s">
        <v>225</v>
      </c>
    </row>
    <row r="156" spans="1:16" ht="25.5">
      <c r="A156" t="s">
        <v>49</v>
      </c>
      <c s="34" t="s">
        <v>191</v>
      </c>
      <c s="34" t="s">
        <v>1125</v>
      </c>
      <c s="35" t="s">
        <v>1126</v>
      </c>
      <c s="6" t="s">
        <v>1127</v>
      </c>
      <c s="36" t="s">
        <v>224</v>
      </c>
      <c s="37">
        <v>68.75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25.5">
      <c r="A157" s="35" t="s">
        <v>54</v>
      </c>
      <c r="E157" s="39" t="s">
        <v>961</v>
      </c>
    </row>
    <row r="158" spans="1:5" ht="12.75">
      <c r="A158" s="35" t="s">
        <v>55</v>
      </c>
      <c r="E158" s="40" t="s">
        <v>1128</v>
      </c>
    </row>
    <row r="159" spans="1:5" ht="102">
      <c r="A159" t="s">
        <v>57</v>
      </c>
      <c r="E159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1129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1129</v>
      </c>
      <c r="E4" s="26" t="s">
        <v>1130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COUNTIFS(L8:L73,"=0",A8:A73,"P")+COUNTIFS(L8:L73,"",A8:A73,"P")+SUM(Q8:Q73)</f>
      </c>
    </row>
    <row r="8" spans="1:13" ht="12.75">
      <c r="A8" t="s">
        <v>44</v>
      </c>
      <c r="C8" s="28" t="s">
        <v>1133</v>
      </c>
      <c r="E8" s="30" t="s">
        <v>1132</v>
      </c>
      <c r="J8" s="29">
        <f>0+J9+J38+J43+J72</f>
      </c>
      <c s="29">
        <f>0+K9+K38+K43+K72</f>
      </c>
      <c s="29">
        <f>0+L9+L38+L43+L72</f>
      </c>
      <c s="29">
        <f>0+M9+M38+M43+M72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47</v>
      </c>
      <c s="34" t="s">
        <v>59</v>
      </c>
      <c s="35" t="s">
        <v>5</v>
      </c>
      <c s="6" t="s">
        <v>1134</v>
      </c>
      <c s="36" t="s">
        <v>52</v>
      </c>
      <c s="37">
        <v>113.4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25.5">
      <c r="A11" s="35" t="s">
        <v>54</v>
      </c>
      <c r="E11" s="39" t="s">
        <v>961</v>
      </c>
    </row>
    <row r="12" spans="1:5" ht="12.75">
      <c r="A12" s="35" t="s">
        <v>55</v>
      </c>
      <c r="E12" s="40" t="s">
        <v>1135</v>
      </c>
    </row>
    <row r="13" spans="1:5" ht="318.75">
      <c r="A13" t="s">
        <v>57</v>
      </c>
      <c r="E13" s="39" t="s">
        <v>58</v>
      </c>
    </row>
    <row r="14" spans="1:16" ht="25.5">
      <c r="A14" t="s">
        <v>49</v>
      </c>
      <c s="34" t="s">
        <v>27</v>
      </c>
      <c s="34" t="s">
        <v>571</v>
      </c>
      <c s="35" t="s">
        <v>5</v>
      </c>
      <c s="6" t="s">
        <v>1136</v>
      </c>
      <c s="36" t="s">
        <v>52</v>
      </c>
      <c s="37">
        <v>160.02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25.5">
      <c r="A15" s="35" t="s">
        <v>54</v>
      </c>
      <c r="E15" s="39" t="s">
        <v>961</v>
      </c>
    </row>
    <row r="16" spans="1:5" ht="12.75">
      <c r="A16" s="35" t="s">
        <v>55</v>
      </c>
      <c r="E16" s="40" t="s">
        <v>1137</v>
      </c>
    </row>
    <row r="17" spans="1:5" ht="318.75">
      <c r="A17" t="s">
        <v>57</v>
      </c>
      <c r="E17" s="39" t="s">
        <v>58</v>
      </c>
    </row>
    <row r="18" spans="1:16" ht="12.75">
      <c r="A18" t="s">
        <v>49</v>
      </c>
      <c s="34" t="s">
        <v>26</v>
      </c>
      <c s="34" t="s">
        <v>1138</v>
      </c>
      <c s="35" t="s">
        <v>5</v>
      </c>
      <c s="6" t="s">
        <v>1139</v>
      </c>
      <c s="36" t="s">
        <v>52</v>
      </c>
      <c s="37">
        <v>6400.8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25.5">
      <c r="A19" s="35" t="s">
        <v>54</v>
      </c>
      <c r="E19" s="39" t="s">
        <v>961</v>
      </c>
    </row>
    <row r="20" spans="1:5" ht="12.75">
      <c r="A20" s="35" t="s">
        <v>55</v>
      </c>
      <c r="E20" s="40" t="s">
        <v>1140</v>
      </c>
    </row>
    <row r="21" spans="1:5" ht="25.5">
      <c r="A21" t="s">
        <v>57</v>
      </c>
      <c r="E21" s="39" t="s">
        <v>1141</v>
      </c>
    </row>
    <row r="22" spans="1:16" ht="25.5">
      <c r="A22" t="s">
        <v>49</v>
      </c>
      <c s="34" t="s">
        <v>65</v>
      </c>
      <c s="34" t="s">
        <v>1142</v>
      </c>
      <c s="35" t="s">
        <v>5</v>
      </c>
      <c s="6" t="s">
        <v>1143</v>
      </c>
      <c s="36" t="s">
        <v>52</v>
      </c>
      <c s="37">
        <v>160.02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25.5">
      <c r="A23" s="35" t="s">
        <v>54</v>
      </c>
      <c r="E23" s="39" t="s">
        <v>961</v>
      </c>
    </row>
    <row r="24" spans="1:5" ht="12.75">
      <c r="A24" s="35" t="s">
        <v>55</v>
      </c>
      <c r="E24" s="40" t="s">
        <v>1144</v>
      </c>
    </row>
    <row r="25" spans="1:5" ht="191.25">
      <c r="A25" t="s">
        <v>57</v>
      </c>
      <c r="E25" s="39" t="s">
        <v>1145</v>
      </c>
    </row>
    <row r="26" spans="1:16" ht="12.75">
      <c r="A26" t="s">
        <v>49</v>
      </c>
      <c s="34" t="s">
        <v>70</v>
      </c>
      <c s="34" t="s">
        <v>61</v>
      </c>
      <c s="35" t="s">
        <v>5</v>
      </c>
      <c s="6" t="s">
        <v>1146</v>
      </c>
      <c s="36" t="s">
        <v>52</v>
      </c>
      <c s="37">
        <v>44.82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38.25">
      <c r="A27" s="35" t="s">
        <v>54</v>
      </c>
      <c r="E27" s="39" t="s">
        <v>1147</v>
      </c>
    </row>
    <row r="28" spans="1:5" ht="12.75">
      <c r="A28" s="35" t="s">
        <v>55</v>
      </c>
      <c r="E28" s="40" t="s">
        <v>1148</v>
      </c>
    </row>
    <row r="29" spans="1:5" ht="229.5">
      <c r="A29" t="s">
        <v>57</v>
      </c>
      <c r="E29" s="39" t="s">
        <v>64</v>
      </c>
    </row>
    <row r="30" spans="1:16" ht="12.75">
      <c r="A30" t="s">
        <v>49</v>
      </c>
      <c s="34" t="s">
        <v>73</v>
      </c>
      <c s="34" t="s">
        <v>1149</v>
      </c>
      <c s="35" t="s">
        <v>5</v>
      </c>
      <c s="6" t="s">
        <v>1150</v>
      </c>
      <c s="36" t="s">
        <v>52</v>
      </c>
      <c s="37">
        <v>111.42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25.5">
      <c r="A31" s="35" t="s">
        <v>54</v>
      </c>
      <c r="E31" s="39" t="s">
        <v>961</v>
      </c>
    </row>
    <row r="32" spans="1:5" ht="12.75">
      <c r="A32" s="35" t="s">
        <v>55</v>
      </c>
      <c r="E32" s="40" t="s">
        <v>1151</v>
      </c>
    </row>
    <row r="33" spans="1:5" ht="229.5">
      <c r="A33" t="s">
        <v>57</v>
      </c>
      <c r="E33" s="39" t="s">
        <v>1152</v>
      </c>
    </row>
    <row r="34" spans="1:16" ht="12.75">
      <c r="A34" t="s">
        <v>49</v>
      </c>
      <c s="34" t="s">
        <v>78</v>
      </c>
      <c s="34" t="s">
        <v>1153</v>
      </c>
      <c s="35" t="s">
        <v>5</v>
      </c>
      <c s="6" t="s">
        <v>1154</v>
      </c>
      <c s="36" t="s">
        <v>52</v>
      </c>
      <c s="37">
        <v>97.65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25.5">
      <c r="A35" s="35" t="s">
        <v>54</v>
      </c>
      <c r="E35" s="39" t="s">
        <v>961</v>
      </c>
    </row>
    <row r="36" spans="1:5" ht="12.75">
      <c r="A36" s="35" t="s">
        <v>55</v>
      </c>
      <c r="E36" s="40" t="s">
        <v>1155</v>
      </c>
    </row>
    <row r="37" spans="1:5" ht="293.25">
      <c r="A37" t="s">
        <v>57</v>
      </c>
      <c r="E37" s="39" t="s">
        <v>1156</v>
      </c>
    </row>
    <row r="38" spans="1:13" ht="12.75">
      <c r="A38" t="s">
        <v>46</v>
      </c>
      <c r="C38" s="31" t="s">
        <v>65</v>
      </c>
      <c r="E38" s="33" t="s">
        <v>1008</v>
      </c>
      <c r="J38" s="32">
        <f>0</f>
      </c>
      <c s="32">
        <f>0</f>
      </c>
      <c s="32">
        <f>0+L39</f>
      </c>
      <c s="32">
        <f>0+M39</f>
      </c>
    </row>
    <row r="39" spans="1:16" ht="25.5">
      <c r="A39" t="s">
        <v>49</v>
      </c>
      <c s="34" t="s">
        <v>82</v>
      </c>
      <c s="34" t="s">
        <v>1157</v>
      </c>
      <c s="35" t="s">
        <v>5</v>
      </c>
      <c s="6" t="s">
        <v>1158</v>
      </c>
      <c s="36" t="s">
        <v>52</v>
      </c>
      <c s="37">
        <v>29.295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25.5">
      <c r="A40" s="35" t="s">
        <v>54</v>
      </c>
      <c r="E40" s="39" t="s">
        <v>961</v>
      </c>
    </row>
    <row r="41" spans="1:5" ht="12.75">
      <c r="A41" s="35" t="s">
        <v>55</v>
      </c>
      <c r="E41" s="40" t="s">
        <v>1159</v>
      </c>
    </row>
    <row r="42" spans="1:5" ht="38.25">
      <c r="A42" t="s">
        <v>57</v>
      </c>
      <c r="E42" s="39" t="s">
        <v>885</v>
      </c>
    </row>
    <row r="43" spans="1:13" ht="12.75">
      <c r="A43" t="s">
        <v>46</v>
      </c>
      <c r="C43" s="31" t="s">
        <v>82</v>
      </c>
      <c r="E43" s="33" t="s">
        <v>1160</v>
      </c>
      <c r="J43" s="32">
        <f>0</f>
      </c>
      <c s="32">
        <f>0</f>
      </c>
      <c s="32">
        <f>0+L44+L48+L52+L56+L60+L64+L68</f>
      </c>
      <c s="32">
        <f>0+M44+M48+M52+M56+M60+M64+M68</f>
      </c>
    </row>
    <row r="44" spans="1:16" ht="12.75">
      <c r="A44" t="s">
        <v>49</v>
      </c>
      <c s="34" t="s">
        <v>86</v>
      </c>
      <c s="34" t="s">
        <v>1161</v>
      </c>
      <c s="35" t="s">
        <v>5</v>
      </c>
      <c s="6" t="s">
        <v>1162</v>
      </c>
      <c s="36" t="s">
        <v>76</v>
      </c>
      <c s="37">
        <v>40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25.5">
      <c r="A45" s="35" t="s">
        <v>54</v>
      </c>
      <c r="E45" s="39" t="s">
        <v>961</v>
      </c>
    </row>
    <row r="46" spans="1:5" ht="12.75">
      <c r="A46" s="35" t="s">
        <v>55</v>
      </c>
      <c r="E46" s="40" t="s">
        <v>5</v>
      </c>
    </row>
    <row r="47" spans="1:5" ht="255">
      <c r="A47" t="s">
        <v>57</v>
      </c>
      <c r="E47" s="39" t="s">
        <v>1163</v>
      </c>
    </row>
    <row r="48" spans="1:16" ht="12.75">
      <c r="A48" t="s">
        <v>49</v>
      </c>
      <c s="34" t="s">
        <v>90</v>
      </c>
      <c s="34" t="s">
        <v>1164</v>
      </c>
      <c s="35" t="s">
        <v>5</v>
      </c>
      <c s="6" t="s">
        <v>1165</v>
      </c>
      <c s="36" t="s">
        <v>76</v>
      </c>
      <c s="37">
        <v>177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25.5">
      <c r="A49" s="35" t="s">
        <v>54</v>
      </c>
      <c r="E49" s="39" t="s">
        <v>961</v>
      </c>
    </row>
    <row r="50" spans="1:5" ht="12.75">
      <c r="A50" s="35" t="s">
        <v>55</v>
      </c>
      <c r="E50" s="40" t="s">
        <v>5</v>
      </c>
    </row>
    <row r="51" spans="1:5" ht="255">
      <c r="A51" t="s">
        <v>57</v>
      </c>
      <c r="E51" s="39" t="s">
        <v>1163</v>
      </c>
    </row>
    <row r="52" spans="1:16" ht="12.75">
      <c r="A52" t="s">
        <v>49</v>
      </c>
      <c s="34" t="s">
        <v>94</v>
      </c>
      <c s="34" t="s">
        <v>1166</v>
      </c>
      <c s="35" t="s">
        <v>5</v>
      </c>
      <c s="6" t="s">
        <v>1167</v>
      </c>
      <c s="36" t="s">
        <v>68</v>
      </c>
      <c s="37">
        <v>12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25.5">
      <c r="A53" s="35" t="s">
        <v>54</v>
      </c>
      <c r="E53" s="39" t="s">
        <v>961</v>
      </c>
    </row>
    <row r="54" spans="1:5" ht="12.75">
      <c r="A54" s="35" t="s">
        <v>55</v>
      </c>
      <c r="E54" s="40" t="s">
        <v>5</v>
      </c>
    </row>
    <row r="55" spans="1:5" ht="89.25">
      <c r="A55" t="s">
        <v>57</v>
      </c>
      <c r="E55" s="39" t="s">
        <v>1168</v>
      </c>
    </row>
    <row r="56" spans="1:16" ht="12.75">
      <c r="A56" t="s">
        <v>49</v>
      </c>
      <c s="34" t="s">
        <v>98</v>
      </c>
      <c s="34" t="s">
        <v>1169</v>
      </c>
      <c s="35" t="s">
        <v>5</v>
      </c>
      <c s="6" t="s">
        <v>1170</v>
      </c>
      <c s="36" t="s">
        <v>76</v>
      </c>
      <c s="37">
        <v>40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25.5">
      <c r="A57" s="35" t="s">
        <v>54</v>
      </c>
      <c r="E57" s="39" t="s">
        <v>961</v>
      </c>
    </row>
    <row r="58" spans="1:5" ht="12.75">
      <c r="A58" s="35" t="s">
        <v>55</v>
      </c>
      <c r="E58" s="40" t="s">
        <v>5</v>
      </c>
    </row>
    <row r="59" spans="1:5" ht="51">
      <c r="A59" t="s">
        <v>57</v>
      </c>
      <c r="E59" s="39" t="s">
        <v>1171</v>
      </c>
    </row>
    <row r="60" spans="1:16" ht="12.75">
      <c r="A60" t="s">
        <v>49</v>
      </c>
      <c s="34" t="s">
        <v>102</v>
      </c>
      <c s="34" t="s">
        <v>1172</v>
      </c>
      <c s="35" t="s">
        <v>5</v>
      </c>
      <c s="6" t="s">
        <v>1173</v>
      </c>
      <c s="36" t="s">
        <v>76</v>
      </c>
      <c s="37">
        <v>177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25.5">
      <c r="A61" s="35" t="s">
        <v>54</v>
      </c>
      <c r="E61" s="39" t="s">
        <v>961</v>
      </c>
    </row>
    <row r="62" spans="1:5" ht="12.75">
      <c r="A62" s="35" t="s">
        <v>55</v>
      </c>
      <c r="E62" s="40" t="s">
        <v>5</v>
      </c>
    </row>
    <row r="63" spans="1:5" ht="51">
      <c r="A63" t="s">
        <v>57</v>
      </c>
      <c r="E63" s="39" t="s">
        <v>1171</v>
      </c>
    </row>
    <row r="64" spans="1:16" ht="12.75">
      <c r="A64" t="s">
        <v>49</v>
      </c>
      <c s="34" t="s">
        <v>106</v>
      </c>
      <c s="34" t="s">
        <v>1174</v>
      </c>
      <c s="35" t="s">
        <v>5</v>
      </c>
      <c s="6" t="s">
        <v>1175</v>
      </c>
      <c s="36" t="s">
        <v>76</v>
      </c>
      <c s="37">
        <v>177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25.5">
      <c r="A65" s="35" t="s">
        <v>54</v>
      </c>
      <c r="E65" s="39" t="s">
        <v>961</v>
      </c>
    </row>
    <row r="66" spans="1:5" ht="12.75">
      <c r="A66" s="35" t="s">
        <v>55</v>
      </c>
      <c r="E66" s="40" t="s">
        <v>5</v>
      </c>
    </row>
    <row r="67" spans="1:5" ht="25.5">
      <c r="A67" t="s">
        <v>57</v>
      </c>
      <c r="E67" s="39" t="s">
        <v>1176</v>
      </c>
    </row>
    <row r="68" spans="1:16" ht="12.75">
      <c r="A68" t="s">
        <v>49</v>
      </c>
      <c s="34" t="s">
        <v>110</v>
      </c>
      <c s="34" t="s">
        <v>1177</v>
      </c>
      <c s="35" t="s">
        <v>5</v>
      </c>
      <c s="6" t="s">
        <v>1178</v>
      </c>
      <c s="36" t="s">
        <v>68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25.5">
      <c r="A69" s="35" t="s">
        <v>54</v>
      </c>
      <c r="E69" s="39" t="s">
        <v>961</v>
      </c>
    </row>
    <row r="70" spans="1:5" ht="12.75">
      <c r="A70" s="35" t="s">
        <v>55</v>
      </c>
      <c r="E70" s="40" t="s">
        <v>5</v>
      </c>
    </row>
    <row r="71" spans="1:5" ht="12.75">
      <c r="A71" t="s">
        <v>57</v>
      </c>
      <c r="E71" s="39" t="s">
        <v>1179</v>
      </c>
    </row>
    <row r="72" spans="1:13" ht="12.75">
      <c r="A72" t="s">
        <v>46</v>
      </c>
      <c r="C72" s="31" t="s">
        <v>218</v>
      </c>
      <c r="E72" s="33" t="s">
        <v>1180</v>
      </c>
      <c r="J72" s="32">
        <f>0</f>
      </c>
      <c s="32">
        <f>0</f>
      </c>
      <c s="32">
        <f>0+L73</f>
      </c>
      <c s="32">
        <f>0+M73</f>
      </c>
    </row>
    <row r="73" spans="1:16" ht="38.25">
      <c r="A73" t="s">
        <v>49</v>
      </c>
      <c s="34" t="s">
        <v>116</v>
      </c>
      <c s="34" t="s">
        <v>221</v>
      </c>
      <c s="35" t="s">
        <v>222</v>
      </c>
      <c s="6" t="s">
        <v>223</v>
      </c>
      <c s="36" t="s">
        <v>224</v>
      </c>
      <c s="37">
        <v>288.036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25.5">
      <c r="A74" s="35" t="s">
        <v>54</v>
      </c>
      <c r="E74" s="39" t="s">
        <v>961</v>
      </c>
    </row>
    <row r="75" spans="1:5" ht="102">
      <c r="A75" s="35" t="s">
        <v>55</v>
      </c>
      <c r="E75" s="40" t="s">
        <v>225</v>
      </c>
    </row>
    <row r="76" spans="1:5" ht="102">
      <c r="A76" t="s">
        <v>57</v>
      </c>
      <c r="E76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1181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1181</v>
      </c>
      <c r="E4" s="26" t="s">
        <v>1182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COUNTIFS(L8:L72,"=0",A8:A72,"P")+COUNTIFS(L8:L72,"",A8:A72,"P")+SUM(Q8:Q72)</f>
      </c>
    </row>
    <row r="8" spans="1:13" ht="12.75">
      <c r="A8" t="s">
        <v>44</v>
      </c>
      <c r="C8" s="28" t="s">
        <v>1184</v>
      </c>
      <c r="E8" s="30" t="s">
        <v>957</v>
      </c>
      <c r="J8" s="29">
        <f>0+J9+J54+J71</f>
      </c>
      <c s="29">
        <f>0+K9+K54+K71</f>
      </c>
      <c s="29">
        <f>0+L9+L54+L71</f>
      </c>
      <c s="29">
        <f>0+M9+M54+M71</f>
      </c>
    </row>
    <row r="9" spans="1:13" ht="12.75">
      <c r="A9" t="s">
        <v>46</v>
      </c>
      <c r="C9" s="31" t="s">
        <v>78</v>
      </c>
      <c r="E9" s="33" t="s">
        <v>1185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47</v>
      </c>
      <c s="34" t="s">
        <v>1186</v>
      </c>
      <c s="35" t="s">
        <v>5</v>
      </c>
      <c s="6" t="s">
        <v>1187</v>
      </c>
      <c s="36" t="s">
        <v>76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1188</v>
      </c>
    </row>
    <row r="13" spans="1:5" ht="102">
      <c r="A13" t="s">
        <v>57</v>
      </c>
      <c r="E13" s="39" t="s">
        <v>1189</v>
      </c>
    </row>
    <row r="14" spans="1:16" ht="12.75">
      <c r="A14" t="s">
        <v>49</v>
      </c>
      <c s="34" t="s">
        <v>27</v>
      </c>
      <c s="34" t="s">
        <v>1190</v>
      </c>
      <c s="35" t="s">
        <v>5</v>
      </c>
      <c s="6" t="s">
        <v>1191</v>
      </c>
      <c s="36" t="s">
        <v>113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25.5">
      <c r="A16" s="35" t="s">
        <v>55</v>
      </c>
      <c r="E16" s="40" t="s">
        <v>1192</v>
      </c>
    </row>
    <row r="17" spans="1:5" ht="102">
      <c r="A17" t="s">
        <v>57</v>
      </c>
      <c r="E17" s="39" t="s">
        <v>1193</v>
      </c>
    </row>
    <row r="18" spans="1:16" ht="12.75">
      <c r="A18" t="s">
        <v>49</v>
      </c>
      <c s="34" t="s">
        <v>26</v>
      </c>
      <c s="34" t="s">
        <v>1194</v>
      </c>
      <c s="35" t="s">
        <v>5</v>
      </c>
      <c s="6" t="s">
        <v>1195</v>
      </c>
      <c s="36" t="s">
        <v>76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1196</v>
      </c>
    </row>
    <row r="21" spans="1:5" ht="102">
      <c r="A21" t="s">
        <v>57</v>
      </c>
      <c r="E21" s="39" t="s">
        <v>1197</v>
      </c>
    </row>
    <row r="22" spans="1:16" ht="12.75">
      <c r="A22" t="s">
        <v>49</v>
      </c>
      <c s="34" t="s">
        <v>65</v>
      </c>
      <c s="34" t="s">
        <v>1198</v>
      </c>
      <c s="35" t="s">
        <v>5</v>
      </c>
      <c s="6" t="s">
        <v>1199</v>
      </c>
      <c s="36" t="s">
        <v>68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</v>
      </c>
    </row>
    <row r="25" spans="1:5" ht="114.75">
      <c r="A25" t="s">
        <v>57</v>
      </c>
      <c r="E25" s="39" t="s">
        <v>1200</v>
      </c>
    </row>
    <row r="26" spans="1:16" ht="12.75">
      <c r="A26" t="s">
        <v>49</v>
      </c>
      <c s="34" t="s">
        <v>70</v>
      </c>
      <c s="34" t="s">
        <v>1201</v>
      </c>
      <c s="35" t="s">
        <v>5</v>
      </c>
      <c s="6" t="s">
        <v>1202</v>
      </c>
      <c s="36" t="s">
        <v>68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7.5">
      <c r="A29" t="s">
        <v>57</v>
      </c>
      <c r="E29" s="39" t="s">
        <v>1203</v>
      </c>
    </row>
    <row r="30" spans="1:16" ht="12.75">
      <c r="A30" t="s">
        <v>49</v>
      </c>
      <c s="34" t="s">
        <v>73</v>
      </c>
      <c s="34" t="s">
        <v>1204</v>
      </c>
      <c s="35" t="s">
        <v>5</v>
      </c>
      <c s="6" t="s">
        <v>1205</v>
      </c>
      <c s="36" t="s">
        <v>625</v>
      </c>
      <c s="37">
        <v>207.48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1206</v>
      </c>
    </row>
    <row r="33" spans="1:5" ht="102">
      <c r="A33" t="s">
        <v>57</v>
      </c>
      <c r="E33" s="39" t="s">
        <v>1207</v>
      </c>
    </row>
    <row r="34" spans="1:16" ht="12.75">
      <c r="A34" t="s">
        <v>49</v>
      </c>
      <c s="34" t="s">
        <v>78</v>
      </c>
      <c s="34" t="s">
        <v>1208</v>
      </c>
      <c s="35" t="s">
        <v>5</v>
      </c>
      <c s="6" t="s">
        <v>1209</v>
      </c>
      <c s="36" t="s">
        <v>625</v>
      </c>
      <c s="37">
        <v>19.665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76.5">
      <c r="A36" s="35" t="s">
        <v>55</v>
      </c>
      <c r="E36" s="40" t="s">
        <v>1210</v>
      </c>
    </row>
    <row r="37" spans="1:5" ht="102">
      <c r="A37" t="s">
        <v>57</v>
      </c>
      <c r="E37" s="39" t="s">
        <v>1207</v>
      </c>
    </row>
    <row r="38" spans="1:16" ht="12.75">
      <c r="A38" t="s">
        <v>49</v>
      </c>
      <c s="34" t="s">
        <v>82</v>
      </c>
      <c s="34" t="s">
        <v>1211</v>
      </c>
      <c s="35" t="s">
        <v>5</v>
      </c>
      <c s="6" t="s">
        <v>1212</v>
      </c>
      <c s="36" t="s">
        <v>76</v>
      </c>
      <c s="37">
        <v>53.5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1213</v>
      </c>
    </row>
    <row r="41" spans="1:5" ht="127.5">
      <c r="A41" t="s">
        <v>57</v>
      </c>
      <c r="E41" s="39" t="s">
        <v>1214</v>
      </c>
    </row>
    <row r="42" spans="1:16" ht="12.75">
      <c r="A42" t="s">
        <v>49</v>
      </c>
      <c s="34" t="s">
        <v>86</v>
      </c>
      <c s="34" t="s">
        <v>1215</v>
      </c>
      <c s="35" t="s">
        <v>5</v>
      </c>
      <c s="6" t="s">
        <v>1216</v>
      </c>
      <c s="36" t="s">
        <v>76</v>
      </c>
      <c s="37">
        <v>15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1217</v>
      </c>
    </row>
    <row r="45" spans="1:5" ht="127.5">
      <c r="A45" t="s">
        <v>57</v>
      </c>
      <c r="E45" s="39" t="s">
        <v>1214</v>
      </c>
    </row>
    <row r="46" spans="1:16" ht="12.75">
      <c r="A46" t="s">
        <v>49</v>
      </c>
      <c s="34" t="s">
        <v>90</v>
      </c>
      <c s="34" t="s">
        <v>1218</v>
      </c>
      <c s="35" t="s">
        <v>5</v>
      </c>
      <c s="6" t="s">
        <v>1219</v>
      </c>
      <c s="36" t="s">
        <v>625</v>
      </c>
      <c s="37">
        <v>51.365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63.75">
      <c r="A48" s="35" t="s">
        <v>55</v>
      </c>
      <c r="E48" s="40" t="s">
        <v>1220</v>
      </c>
    </row>
    <row r="49" spans="1:5" ht="51">
      <c r="A49" t="s">
        <v>57</v>
      </c>
      <c r="E49" s="39" t="s">
        <v>1221</v>
      </c>
    </row>
    <row r="50" spans="1:16" ht="12.75">
      <c r="A50" t="s">
        <v>49</v>
      </c>
      <c s="34" t="s">
        <v>94</v>
      </c>
      <c s="34" t="s">
        <v>1222</v>
      </c>
      <c s="35" t="s">
        <v>5</v>
      </c>
      <c s="6" t="s">
        <v>1223</v>
      </c>
      <c s="36" t="s">
        <v>625</v>
      </c>
      <c s="37">
        <v>340.168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89.25">
      <c r="A52" s="35" t="s">
        <v>55</v>
      </c>
      <c r="E52" s="40" t="s">
        <v>1224</v>
      </c>
    </row>
    <row r="53" spans="1:5" ht="38.25">
      <c r="A53" t="s">
        <v>57</v>
      </c>
      <c r="E53" s="39" t="s">
        <v>1225</v>
      </c>
    </row>
    <row r="54" spans="1:13" ht="12.75">
      <c r="A54" t="s">
        <v>46</v>
      </c>
      <c r="C54" s="31" t="s">
        <v>86</v>
      </c>
      <c r="E54" s="33" t="s">
        <v>1035</v>
      </c>
      <c r="J54" s="32">
        <f>0</f>
      </c>
      <c s="32">
        <f>0</f>
      </c>
      <c s="32">
        <f>0+L55+L59+L63+L67</f>
      </c>
      <c s="32">
        <f>0+M55+M59+M63+M67</f>
      </c>
    </row>
    <row r="55" spans="1:16" ht="12.75">
      <c r="A55" t="s">
        <v>49</v>
      </c>
      <c s="34" t="s">
        <v>94</v>
      </c>
      <c s="34" t="s">
        <v>1226</v>
      </c>
      <c s="35" t="s">
        <v>5</v>
      </c>
      <c s="6" t="s">
        <v>1227</v>
      </c>
      <c s="36" t="s">
        <v>68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5</v>
      </c>
    </row>
    <row r="58" spans="1:5" ht="38.25">
      <c r="A58" t="s">
        <v>57</v>
      </c>
      <c r="E58" s="39" t="s">
        <v>1228</v>
      </c>
    </row>
    <row r="59" spans="1:16" ht="12.75">
      <c r="A59" t="s">
        <v>49</v>
      </c>
      <c s="34" t="s">
        <v>98</v>
      </c>
      <c s="34" t="s">
        <v>1229</v>
      </c>
      <c s="35" t="s">
        <v>5</v>
      </c>
      <c s="6" t="s">
        <v>1230</v>
      </c>
      <c s="36" t="s">
        <v>668</v>
      </c>
      <c s="37">
        <v>25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25.5">
      <c r="A61" s="35" t="s">
        <v>55</v>
      </c>
      <c r="E61" s="40" t="s">
        <v>1231</v>
      </c>
    </row>
    <row r="62" spans="1:5" ht="357">
      <c r="A62" t="s">
        <v>57</v>
      </c>
      <c r="E62" s="39" t="s">
        <v>1232</v>
      </c>
    </row>
    <row r="63" spans="1:16" ht="12.75">
      <c r="A63" t="s">
        <v>49</v>
      </c>
      <c s="34" t="s">
        <v>102</v>
      </c>
      <c s="34" t="s">
        <v>1233</v>
      </c>
      <c s="35" t="s">
        <v>5</v>
      </c>
      <c s="6" t="s">
        <v>1234</v>
      </c>
      <c s="36" t="s">
        <v>1235</v>
      </c>
      <c s="37">
        <v>270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1236</v>
      </c>
    </row>
    <row r="66" spans="1:5" ht="25.5">
      <c r="A66" t="s">
        <v>57</v>
      </c>
      <c r="E66" s="39" t="s">
        <v>1237</v>
      </c>
    </row>
    <row r="67" spans="1:16" ht="25.5">
      <c r="A67" t="s">
        <v>49</v>
      </c>
      <c s="34" t="s">
        <v>106</v>
      </c>
      <c s="34" t="s">
        <v>1238</v>
      </c>
      <c s="35" t="s">
        <v>5</v>
      </c>
      <c s="6" t="s">
        <v>1239</v>
      </c>
      <c s="36" t="s">
        <v>668</v>
      </c>
      <c s="37">
        <v>15644.37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1026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51">
      <c r="A69" s="35" t="s">
        <v>55</v>
      </c>
      <c r="E69" s="40" t="s">
        <v>1240</v>
      </c>
    </row>
    <row r="70" spans="1:5" ht="216.75">
      <c r="A70" t="s">
        <v>57</v>
      </c>
      <c r="E70" s="39" t="s">
        <v>1241</v>
      </c>
    </row>
    <row r="71" spans="1:13" ht="12.75">
      <c r="A71" t="s">
        <v>46</v>
      </c>
      <c r="C71" s="31" t="s">
        <v>218</v>
      </c>
      <c r="E71" s="33" t="s">
        <v>219</v>
      </c>
      <c r="J71" s="32">
        <f>0</f>
      </c>
      <c s="32">
        <f>0</f>
      </c>
      <c s="32">
        <f>0+L72</f>
      </c>
      <c s="32">
        <f>0+M72</f>
      </c>
    </row>
    <row r="72" spans="1:16" ht="25.5">
      <c r="A72" t="s">
        <v>49</v>
      </c>
      <c s="34" t="s">
        <v>110</v>
      </c>
      <c s="34" t="s">
        <v>227</v>
      </c>
      <c s="35" t="s">
        <v>228</v>
      </c>
      <c s="6" t="s">
        <v>229</v>
      </c>
      <c s="36" t="s">
        <v>224</v>
      </c>
      <c s="37">
        <v>0.5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230</v>
      </c>
      <c>
        <f>(M72*21)/100</f>
      </c>
      <c t="s">
        <v>27</v>
      </c>
    </row>
    <row r="73" spans="1:5" ht="25.5">
      <c r="A73" s="35" t="s">
        <v>54</v>
      </c>
      <c r="E73" s="39" t="s">
        <v>231</v>
      </c>
    </row>
    <row r="74" spans="1:5" ht="12.75">
      <c r="A74" s="35" t="s">
        <v>55</v>
      </c>
      <c r="E74" s="40" t="s">
        <v>56</v>
      </c>
    </row>
    <row r="75" spans="1:5" ht="102">
      <c r="A75" t="s">
        <v>57</v>
      </c>
      <c r="E75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1181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1181</v>
      </c>
      <c r="E4" s="26" t="s">
        <v>1182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COUNTIFS(L8:L72,"=0",A8:A72,"P")+COUNTIFS(L8:L72,"",A8:A72,"P")+SUM(Q8:Q72)</f>
      </c>
    </row>
    <row r="8" spans="1:13" ht="12.75">
      <c r="A8" t="s">
        <v>44</v>
      </c>
      <c r="C8" s="28" t="s">
        <v>1243</v>
      </c>
      <c r="E8" s="30" t="s">
        <v>1066</v>
      </c>
      <c r="J8" s="29">
        <f>0+J9+J54+J71</f>
      </c>
      <c s="29">
        <f>0+K9+K54+K71</f>
      </c>
      <c s="29">
        <f>0+L9+L54+L71</f>
      </c>
      <c s="29">
        <f>0+M9+M54+M71</f>
      </c>
    </row>
    <row r="9" spans="1:13" ht="12.75">
      <c r="A9" t="s">
        <v>46</v>
      </c>
      <c r="C9" s="31" t="s">
        <v>78</v>
      </c>
      <c r="E9" s="33" t="s">
        <v>1185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47</v>
      </c>
      <c s="34" t="s">
        <v>1186</v>
      </c>
      <c s="35" t="s">
        <v>5</v>
      </c>
      <c s="6" t="s">
        <v>1187</v>
      </c>
      <c s="36" t="s">
        <v>76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1188</v>
      </c>
    </row>
    <row r="13" spans="1:5" ht="102">
      <c r="A13" t="s">
        <v>57</v>
      </c>
      <c r="E13" s="39" t="s">
        <v>1189</v>
      </c>
    </row>
    <row r="14" spans="1:16" ht="12.75">
      <c r="A14" t="s">
        <v>49</v>
      </c>
      <c s="34" t="s">
        <v>27</v>
      </c>
      <c s="34" t="s">
        <v>1190</v>
      </c>
      <c s="35" t="s">
        <v>5</v>
      </c>
      <c s="6" t="s">
        <v>1191</v>
      </c>
      <c s="36" t="s">
        <v>113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25.5">
      <c r="A16" s="35" t="s">
        <v>55</v>
      </c>
      <c r="E16" s="40" t="s">
        <v>1192</v>
      </c>
    </row>
    <row r="17" spans="1:5" ht="102">
      <c r="A17" t="s">
        <v>57</v>
      </c>
      <c r="E17" s="39" t="s">
        <v>1193</v>
      </c>
    </row>
    <row r="18" spans="1:16" ht="12.75">
      <c r="A18" t="s">
        <v>49</v>
      </c>
      <c s="34" t="s">
        <v>26</v>
      </c>
      <c s="34" t="s">
        <v>1194</v>
      </c>
      <c s="35" t="s">
        <v>5</v>
      </c>
      <c s="6" t="s">
        <v>1195</v>
      </c>
      <c s="36" t="s">
        <v>76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1196</v>
      </c>
    </row>
    <row r="21" spans="1:5" ht="102">
      <c r="A21" t="s">
        <v>57</v>
      </c>
      <c r="E21" s="39" t="s">
        <v>1197</v>
      </c>
    </row>
    <row r="22" spans="1:16" ht="12.75">
      <c r="A22" t="s">
        <v>49</v>
      </c>
      <c s="34" t="s">
        <v>65</v>
      </c>
      <c s="34" t="s">
        <v>1198</v>
      </c>
      <c s="35" t="s">
        <v>5</v>
      </c>
      <c s="6" t="s">
        <v>1199</v>
      </c>
      <c s="36" t="s">
        <v>68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</v>
      </c>
    </row>
    <row r="25" spans="1:5" ht="114.75">
      <c r="A25" t="s">
        <v>57</v>
      </c>
      <c r="E25" s="39" t="s">
        <v>1200</v>
      </c>
    </row>
    <row r="26" spans="1:16" ht="12.75">
      <c r="A26" t="s">
        <v>49</v>
      </c>
      <c s="34" t="s">
        <v>70</v>
      </c>
      <c s="34" t="s">
        <v>1201</v>
      </c>
      <c s="35" t="s">
        <v>5</v>
      </c>
      <c s="6" t="s">
        <v>1202</v>
      </c>
      <c s="36" t="s">
        <v>68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7.5">
      <c r="A29" t="s">
        <v>57</v>
      </c>
      <c r="E29" s="39" t="s">
        <v>1203</v>
      </c>
    </row>
    <row r="30" spans="1:16" ht="12.75">
      <c r="A30" t="s">
        <v>49</v>
      </c>
      <c s="34" t="s">
        <v>73</v>
      </c>
      <c s="34" t="s">
        <v>1204</v>
      </c>
      <c s="35" t="s">
        <v>5</v>
      </c>
      <c s="6" t="s">
        <v>1205</v>
      </c>
      <c s="36" t="s">
        <v>625</v>
      </c>
      <c s="37">
        <v>268.263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1244</v>
      </c>
    </row>
    <row r="33" spans="1:5" ht="102">
      <c r="A33" t="s">
        <v>57</v>
      </c>
      <c r="E33" s="39" t="s">
        <v>1207</v>
      </c>
    </row>
    <row r="34" spans="1:16" ht="12.75">
      <c r="A34" t="s">
        <v>49</v>
      </c>
      <c s="34" t="s">
        <v>78</v>
      </c>
      <c s="34" t="s">
        <v>1208</v>
      </c>
      <c s="35" t="s">
        <v>5</v>
      </c>
      <c s="6" t="s">
        <v>1209</v>
      </c>
      <c s="36" t="s">
        <v>625</v>
      </c>
      <c s="37">
        <v>22.79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76.5">
      <c r="A36" s="35" t="s">
        <v>55</v>
      </c>
      <c r="E36" s="40" t="s">
        <v>1245</v>
      </c>
    </row>
    <row r="37" spans="1:5" ht="102">
      <c r="A37" t="s">
        <v>57</v>
      </c>
      <c r="E37" s="39" t="s">
        <v>1207</v>
      </c>
    </row>
    <row r="38" spans="1:16" ht="12.75">
      <c r="A38" t="s">
        <v>49</v>
      </c>
      <c s="34" t="s">
        <v>82</v>
      </c>
      <c s="34" t="s">
        <v>1211</v>
      </c>
      <c s="35" t="s">
        <v>5</v>
      </c>
      <c s="6" t="s">
        <v>1212</v>
      </c>
      <c s="36" t="s">
        <v>76</v>
      </c>
      <c s="37">
        <v>65.5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1246</v>
      </c>
    </row>
    <row r="41" spans="1:5" ht="127.5">
      <c r="A41" t="s">
        <v>57</v>
      </c>
      <c r="E41" s="39" t="s">
        <v>1214</v>
      </c>
    </row>
    <row r="42" spans="1:16" ht="12.75">
      <c r="A42" t="s">
        <v>49</v>
      </c>
      <c s="34" t="s">
        <v>86</v>
      </c>
      <c s="34" t="s">
        <v>1215</v>
      </c>
      <c s="35" t="s">
        <v>5</v>
      </c>
      <c s="6" t="s">
        <v>1216</v>
      </c>
      <c s="36" t="s">
        <v>76</v>
      </c>
      <c s="37">
        <v>15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1217</v>
      </c>
    </row>
    <row r="45" spans="1:5" ht="127.5">
      <c r="A45" t="s">
        <v>57</v>
      </c>
      <c r="E45" s="39" t="s">
        <v>1214</v>
      </c>
    </row>
    <row r="46" spans="1:16" ht="12.75">
      <c r="A46" t="s">
        <v>49</v>
      </c>
      <c s="34" t="s">
        <v>90</v>
      </c>
      <c s="34" t="s">
        <v>1218</v>
      </c>
      <c s="35" t="s">
        <v>5</v>
      </c>
      <c s="6" t="s">
        <v>1219</v>
      </c>
      <c s="36" t="s">
        <v>625</v>
      </c>
      <c s="37">
        <v>60.49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63.75">
      <c r="A48" s="35" t="s">
        <v>55</v>
      </c>
      <c r="E48" s="40" t="s">
        <v>1247</v>
      </c>
    </row>
    <row r="49" spans="1:5" ht="51">
      <c r="A49" t="s">
        <v>57</v>
      </c>
      <c r="E49" s="39" t="s">
        <v>1221</v>
      </c>
    </row>
    <row r="50" spans="1:16" ht="12.75">
      <c r="A50" t="s">
        <v>49</v>
      </c>
      <c s="34" t="s">
        <v>94</v>
      </c>
      <c s="34" t="s">
        <v>1222</v>
      </c>
      <c s="35" t="s">
        <v>5</v>
      </c>
      <c s="6" t="s">
        <v>1223</v>
      </c>
      <c s="36" t="s">
        <v>625</v>
      </c>
      <c s="37">
        <v>409.711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14.75">
      <c r="A52" s="35" t="s">
        <v>55</v>
      </c>
      <c r="E52" s="40" t="s">
        <v>1248</v>
      </c>
    </row>
    <row r="53" spans="1:5" ht="38.25">
      <c r="A53" t="s">
        <v>57</v>
      </c>
      <c r="E53" s="39" t="s">
        <v>1225</v>
      </c>
    </row>
    <row r="54" spans="1:13" ht="12.75">
      <c r="A54" t="s">
        <v>46</v>
      </c>
      <c r="C54" s="31" t="s">
        <v>86</v>
      </c>
      <c r="E54" s="33" t="s">
        <v>1035</v>
      </c>
      <c r="J54" s="32">
        <f>0</f>
      </c>
      <c s="32">
        <f>0</f>
      </c>
      <c s="32">
        <f>0+L55+L59+L63+L67</f>
      </c>
      <c s="32">
        <f>0+M55+M59+M63+M67</f>
      </c>
    </row>
    <row r="55" spans="1:16" ht="12.75">
      <c r="A55" t="s">
        <v>49</v>
      </c>
      <c s="34" t="s">
        <v>98</v>
      </c>
      <c s="34" t="s">
        <v>1226</v>
      </c>
      <c s="35" t="s">
        <v>5</v>
      </c>
      <c s="6" t="s">
        <v>1227</v>
      </c>
      <c s="36" t="s">
        <v>68</v>
      </c>
      <c s="37">
        <v>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5</v>
      </c>
    </row>
    <row r="58" spans="1:5" ht="38.25">
      <c r="A58" t="s">
        <v>57</v>
      </c>
      <c r="E58" s="39" t="s">
        <v>1228</v>
      </c>
    </row>
    <row r="59" spans="1:16" ht="12.75">
      <c r="A59" t="s">
        <v>49</v>
      </c>
      <c s="34" t="s">
        <v>102</v>
      </c>
      <c s="34" t="s">
        <v>1229</v>
      </c>
      <c s="35" t="s">
        <v>5</v>
      </c>
      <c s="6" t="s">
        <v>1230</v>
      </c>
      <c s="36" t="s">
        <v>668</v>
      </c>
      <c s="37">
        <v>25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25.5">
      <c r="A61" s="35" t="s">
        <v>55</v>
      </c>
      <c r="E61" s="40" t="s">
        <v>1231</v>
      </c>
    </row>
    <row r="62" spans="1:5" ht="357">
      <c r="A62" t="s">
        <v>57</v>
      </c>
      <c r="E62" s="39" t="s">
        <v>1232</v>
      </c>
    </row>
    <row r="63" spans="1:16" ht="12.75">
      <c r="A63" t="s">
        <v>49</v>
      </c>
      <c s="34" t="s">
        <v>106</v>
      </c>
      <c s="34" t="s">
        <v>1233</v>
      </c>
      <c s="35" t="s">
        <v>5</v>
      </c>
      <c s="6" t="s">
        <v>1234</v>
      </c>
      <c s="36" t="s">
        <v>1235</v>
      </c>
      <c s="37">
        <v>330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1249</v>
      </c>
    </row>
    <row r="66" spans="1:5" ht="25.5">
      <c r="A66" t="s">
        <v>57</v>
      </c>
      <c r="E66" s="39" t="s">
        <v>1237</v>
      </c>
    </row>
    <row r="67" spans="1:16" ht="25.5">
      <c r="A67" t="s">
        <v>49</v>
      </c>
      <c s="34" t="s">
        <v>110</v>
      </c>
      <c s="34" t="s">
        <v>1238</v>
      </c>
      <c s="35" t="s">
        <v>5</v>
      </c>
      <c s="6" t="s">
        <v>1239</v>
      </c>
      <c s="36" t="s">
        <v>668</v>
      </c>
      <c s="37">
        <v>19552.36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1026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51">
      <c r="A69" s="35" t="s">
        <v>55</v>
      </c>
      <c r="E69" s="40" t="s">
        <v>1250</v>
      </c>
    </row>
    <row r="70" spans="1:5" ht="216.75">
      <c r="A70" t="s">
        <v>57</v>
      </c>
      <c r="E70" s="39" t="s">
        <v>1241</v>
      </c>
    </row>
    <row r="71" spans="1:13" ht="12.75">
      <c r="A71" t="s">
        <v>46</v>
      </c>
      <c r="C71" s="31" t="s">
        <v>218</v>
      </c>
      <c r="E71" s="33" t="s">
        <v>219</v>
      </c>
      <c r="J71" s="32">
        <f>0</f>
      </c>
      <c s="32">
        <f>0</f>
      </c>
      <c s="32">
        <f>0+L72</f>
      </c>
      <c s="32">
        <f>0+M72</f>
      </c>
    </row>
    <row r="72" spans="1:16" ht="25.5">
      <c r="A72" t="s">
        <v>49</v>
      </c>
      <c s="34" t="s">
        <v>116</v>
      </c>
      <c s="34" t="s">
        <v>227</v>
      </c>
      <c s="35" t="s">
        <v>228</v>
      </c>
      <c s="6" t="s">
        <v>229</v>
      </c>
      <c s="36" t="s">
        <v>224</v>
      </c>
      <c s="37">
        <v>0.5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230</v>
      </c>
      <c>
        <f>(M72*21)/100</f>
      </c>
      <c t="s">
        <v>27</v>
      </c>
    </row>
    <row r="73" spans="1:5" ht="25.5">
      <c r="A73" s="35" t="s">
        <v>54</v>
      </c>
      <c r="E73" s="39" t="s">
        <v>231</v>
      </c>
    </row>
    <row r="74" spans="1:5" ht="12.75">
      <c r="A74" s="35" t="s">
        <v>55</v>
      </c>
      <c r="E74" s="40" t="s">
        <v>56</v>
      </c>
    </row>
    <row r="75" spans="1:5" ht="102">
      <c r="A75" t="s">
        <v>57</v>
      </c>
      <c r="E75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1251</v>
      </c>
      <c s="41">
        <f>Rekapitulace!C29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1251</v>
      </c>
      <c r="E4" s="26" t="s">
        <v>1252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COUNTIFS(L8:L165,"=0",A8:A165,"P")+COUNTIFS(L8:L165,"",A8:A165,"P")+SUM(Q8:Q165)</f>
      </c>
    </row>
    <row r="8" spans="1:13" ht="12.75">
      <c r="A8" t="s">
        <v>44</v>
      </c>
      <c r="C8" s="28" t="s">
        <v>1255</v>
      </c>
      <c r="E8" s="30" t="s">
        <v>1254</v>
      </c>
      <c r="J8" s="29">
        <f>0+J9+J14+J27+J40+J45+J66+J147+J164</f>
      </c>
      <c s="29">
        <f>0+K9+K14+K27+K40+K45+K66+K147+K164</f>
      </c>
      <c s="29">
        <f>0+L9+L14+L27+L40+L45+L66+L147+L164</f>
      </c>
      <c s="29">
        <f>0+M9+M14+M27+M40+M45+M66+M147+M164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959</v>
      </c>
      <c s="35" t="s">
        <v>5</v>
      </c>
      <c s="6" t="s">
        <v>1256</v>
      </c>
      <c s="36" t="s">
        <v>625</v>
      </c>
      <c s="37">
        <v>7.25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1257</v>
      </c>
    </row>
    <row r="13" spans="1:5" ht="12.75">
      <c r="A13" t="s">
        <v>57</v>
      </c>
      <c r="E13" s="39" t="s">
        <v>963</v>
      </c>
    </row>
    <row r="14" spans="1:13" ht="12.75">
      <c r="A14" t="s">
        <v>46</v>
      </c>
      <c r="C14" s="31" t="s">
        <v>27</v>
      </c>
      <c r="E14" s="33" t="s">
        <v>983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987</v>
      </c>
      <c s="35" t="s">
        <v>5</v>
      </c>
      <c s="6" t="s">
        <v>988</v>
      </c>
      <c s="36" t="s">
        <v>52</v>
      </c>
      <c s="37">
        <v>1.05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1258</v>
      </c>
    </row>
    <row r="18" spans="1:5" ht="369.75">
      <c r="A18" t="s">
        <v>57</v>
      </c>
      <c r="E18" s="39" t="s">
        <v>889</v>
      </c>
    </row>
    <row r="19" spans="1:16" ht="12.75">
      <c r="A19" t="s">
        <v>49</v>
      </c>
      <c s="34" t="s">
        <v>26</v>
      </c>
      <c s="34" t="s">
        <v>1259</v>
      </c>
      <c s="35" t="s">
        <v>5</v>
      </c>
      <c s="6" t="s">
        <v>1260</v>
      </c>
      <c s="36" t="s">
        <v>224</v>
      </c>
      <c s="37">
        <v>0.095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25.5">
      <c r="A21" s="35" t="s">
        <v>55</v>
      </c>
      <c r="E21" s="40" t="s">
        <v>1261</v>
      </c>
    </row>
    <row r="22" spans="1:5" ht="267.75">
      <c r="A22" t="s">
        <v>57</v>
      </c>
      <c r="E22" s="39" t="s">
        <v>901</v>
      </c>
    </row>
    <row r="23" spans="1:16" ht="25.5">
      <c r="A23" t="s">
        <v>49</v>
      </c>
      <c s="34" t="s">
        <v>65</v>
      </c>
      <c s="34" t="s">
        <v>1262</v>
      </c>
      <c s="35" t="s">
        <v>5</v>
      </c>
      <c s="6" t="s">
        <v>1263</v>
      </c>
      <c s="36" t="s">
        <v>68</v>
      </c>
      <c s="37">
        <v>32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38.25">
      <c r="A25" s="35" t="s">
        <v>55</v>
      </c>
      <c r="E25" s="40" t="s">
        <v>1264</v>
      </c>
    </row>
    <row r="26" spans="1:5" ht="63.75">
      <c r="A26" t="s">
        <v>57</v>
      </c>
      <c r="E26" s="39" t="s">
        <v>1265</v>
      </c>
    </row>
    <row r="27" spans="1:13" ht="12.75">
      <c r="A27" t="s">
        <v>46</v>
      </c>
      <c r="C27" s="31" t="s">
        <v>26</v>
      </c>
      <c r="E27" s="33" t="s">
        <v>997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70</v>
      </c>
      <c s="34" t="s">
        <v>1266</v>
      </c>
      <c s="35" t="s">
        <v>5</v>
      </c>
      <c s="6" t="s">
        <v>1267</v>
      </c>
      <c s="36" t="s">
        <v>52</v>
      </c>
      <c s="37">
        <v>7.908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51">
      <c r="A30" s="35" t="s">
        <v>55</v>
      </c>
      <c r="E30" s="40" t="s">
        <v>1268</v>
      </c>
    </row>
    <row r="31" spans="1:5" ht="38.25">
      <c r="A31" t="s">
        <v>57</v>
      </c>
      <c r="E31" s="39" t="s">
        <v>1269</v>
      </c>
    </row>
    <row r="32" spans="1:16" ht="12.75">
      <c r="A32" t="s">
        <v>49</v>
      </c>
      <c s="34" t="s">
        <v>73</v>
      </c>
      <c s="34" t="s">
        <v>1270</v>
      </c>
      <c s="35" t="s">
        <v>5</v>
      </c>
      <c s="6" t="s">
        <v>1271</v>
      </c>
      <c s="36" t="s">
        <v>52</v>
      </c>
      <c s="37">
        <v>5.6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51">
      <c r="A34" s="35" t="s">
        <v>55</v>
      </c>
      <c r="E34" s="40" t="s">
        <v>1272</v>
      </c>
    </row>
    <row r="35" spans="1:5" ht="204">
      <c r="A35" t="s">
        <v>57</v>
      </c>
      <c r="E35" s="39" t="s">
        <v>1273</v>
      </c>
    </row>
    <row r="36" spans="1:16" ht="12.75">
      <c r="A36" t="s">
        <v>49</v>
      </c>
      <c s="34" t="s">
        <v>78</v>
      </c>
      <c s="34" t="s">
        <v>1274</v>
      </c>
      <c s="35" t="s">
        <v>5</v>
      </c>
      <c s="6" t="s">
        <v>1275</v>
      </c>
      <c s="36" t="s">
        <v>52</v>
      </c>
      <c s="37">
        <v>0.9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55</v>
      </c>
      <c r="E38" s="40" t="s">
        <v>1276</v>
      </c>
    </row>
    <row r="39" spans="1:5" ht="204">
      <c r="A39" t="s">
        <v>57</v>
      </c>
      <c r="E39" s="39" t="s">
        <v>1277</v>
      </c>
    </row>
    <row r="40" spans="1:13" ht="12.75">
      <c r="A40" t="s">
        <v>46</v>
      </c>
      <c r="C40" s="31" t="s">
        <v>65</v>
      </c>
      <c r="E40" s="33" t="s">
        <v>1008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82</v>
      </c>
      <c s="34" t="s">
        <v>1278</v>
      </c>
      <c s="35" t="s">
        <v>5</v>
      </c>
      <c s="6" t="s">
        <v>1279</v>
      </c>
      <c s="36" t="s">
        <v>52</v>
      </c>
      <c s="37">
        <v>8.303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38.25">
      <c r="A43" s="35" t="s">
        <v>55</v>
      </c>
      <c r="E43" s="40" t="s">
        <v>1280</v>
      </c>
    </row>
    <row r="44" spans="1:5" ht="369.75">
      <c r="A44" t="s">
        <v>57</v>
      </c>
      <c r="E44" s="39" t="s">
        <v>897</v>
      </c>
    </row>
    <row r="45" spans="1:13" ht="12.75">
      <c r="A45" t="s">
        <v>46</v>
      </c>
      <c r="C45" s="31" t="s">
        <v>73</v>
      </c>
      <c r="E45" s="33" t="s">
        <v>1281</v>
      </c>
      <c r="J45" s="32">
        <f>0</f>
      </c>
      <c s="32">
        <f>0</f>
      </c>
      <c s="32">
        <f>0+L46+L50+L54+L58+L62</f>
      </c>
      <c s="32">
        <f>0+M46+M50+M54+M58+M62</f>
      </c>
    </row>
    <row r="46" spans="1:16" ht="12.75">
      <c r="A46" t="s">
        <v>49</v>
      </c>
      <c s="34" t="s">
        <v>86</v>
      </c>
      <c s="34" t="s">
        <v>1282</v>
      </c>
      <c s="35" t="s">
        <v>5</v>
      </c>
      <c s="6" t="s">
        <v>1283</v>
      </c>
      <c s="36" t="s">
        <v>625</v>
      </c>
      <c s="37">
        <v>25.6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38.25">
      <c r="A48" s="35" t="s">
        <v>55</v>
      </c>
      <c r="E48" s="40" t="s">
        <v>1284</v>
      </c>
    </row>
    <row r="49" spans="1:5" ht="76.5">
      <c r="A49" t="s">
        <v>57</v>
      </c>
      <c r="E49" s="39" t="s">
        <v>1285</v>
      </c>
    </row>
    <row r="50" spans="1:16" ht="12.75">
      <c r="A50" t="s">
        <v>49</v>
      </c>
      <c s="34" t="s">
        <v>90</v>
      </c>
      <c s="34" t="s">
        <v>1286</v>
      </c>
      <c s="35" t="s">
        <v>5</v>
      </c>
      <c s="6" t="s">
        <v>1287</v>
      </c>
      <c s="36" t="s">
        <v>625</v>
      </c>
      <c s="37">
        <v>25.6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38.25">
      <c r="A52" s="35" t="s">
        <v>55</v>
      </c>
      <c r="E52" s="40" t="s">
        <v>1284</v>
      </c>
    </row>
    <row r="53" spans="1:5" ht="76.5">
      <c r="A53" t="s">
        <v>57</v>
      </c>
      <c r="E53" s="39" t="s">
        <v>1285</v>
      </c>
    </row>
    <row r="54" spans="1:16" ht="12.75">
      <c r="A54" t="s">
        <v>49</v>
      </c>
      <c s="34" t="s">
        <v>94</v>
      </c>
      <c s="34" t="s">
        <v>1288</v>
      </c>
      <c s="35" t="s">
        <v>5</v>
      </c>
      <c s="6" t="s">
        <v>1289</v>
      </c>
      <c s="36" t="s">
        <v>625</v>
      </c>
      <c s="37">
        <v>30.4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38.25">
      <c r="A56" s="35" t="s">
        <v>55</v>
      </c>
      <c r="E56" s="40" t="s">
        <v>1290</v>
      </c>
    </row>
    <row r="57" spans="1:5" ht="76.5">
      <c r="A57" t="s">
        <v>57</v>
      </c>
      <c r="E57" s="39" t="s">
        <v>1285</v>
      </c>
    </row>
    <row r="58" spans="1:16" ht="12.75">
      <c r="A58" t="s">
        <v>49</v>
      </c>
      <c s="34" t="s">
        <v>98</v>
      </c>
      <c s="34" t="s">
        <v>1291</v>
      </c>
      <c s="35" t="s">
        <v>5</v>
      </c>
      <c s="6" t="s">
        <v>1292</v>
      </c>
      <c s="36" t="s">
        <v>625</v>
      </c>
      <c s="37">
        <v>30.4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38.25">
      <c r="A60" s="35" t="s">
        <v>55</v>
      </c>
      <c r="E60" s="40" t="s">
        <v>1290</v>
      </c>
    </row>
    <row r="61" spans="1:5" ht="76.5">
      <c r="A61" t="s">
        <v>57</v>
      </c>
      <c r="E61" s="39" t="s">
        <v>1285</v>
      </c>
    </row>
    <row r="62" spans="1:16" ht="12.75">
      <c r="A62" t="s">
        <v>49</v>
      </c>
      <c s="34" t="s">
        <v>102</v>
      </c>
      <c s="34" t="s">
        <v>1293</v>
      </c>
      <c s="35" t="s">
        <v>5</v>
      </c>
      <c s="6" t="s">
        <v>1294</v>
      </c>
      <c s="36" t="s">
        <v>625</v>
      </c>
      <c s="37">
        <v>2.31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1295</v>
      </c>
    </row>
    <row r="65" spans="1:5" ht="140.25">
      <c r="A65" t="s">
        <v>57</v>
      </c>
      <c r="E65" s="39" t="s">
        <v>1296</v>
      </c>
    </row>
    <row r="66" spans="1:13" ht="12.75">
      <c r="A66" t="s">
        <v>46</v>
      </c>
      <c r="C66" s="31" t="s">
        <v>78</v>
      </c>
      <c r="E66" s="33" t="s">
        <v>1185</v>
      </c>
      <c r="J66" s="32">
        <f>0</f>
      </c>
      <c s="32">
        <f>0</f>
      </c>
      <c s="32">
        <f>0+L67+L71+L75+L79+L83+L87+L91+L95+L99+L103+L107+L111+L115+L119+L123+L127+L131+L135+L139+L143</f>
      </c>
      <c s="32">
        <f>0+M67+M71+M75+M79+M83+M87+M91+M95+M99+M103+M107+M111+M115+M119+M123+M127+M131+M135+M139+M143</f>
      </c>
    </row>
    <row r="67" spans="1:16" ht="12.75">
      <c r="A67" t="s">
        <v>49</v>
      </c>
      <c s="34" t="s">
        <v>106</v>
      </c>
      <c s="34" t="s">
        <v>1297</v>
      </c>
      <c s="35" t="s">
        <v>5</v>
      </c>
      <c s="6" t="s">
        <v>1298</v>
      </c>
      <c s="36" t="s">
        <v>625</v>
      </c>
      <c s="37">
        <v>11.026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1299</v>
      </c>
    </row>
    <row r="70" spans="1:5" ht="63.75">
      <c r="A70" t="s">
        <v>57</v>
      </c>
      <c r="E70" s="39" t="s">
        <v>1300</v>
      </c>
    </row>
    <row r="71" spans="1:16" ht="12.75">
      <c r="A71" t="s">
        <v>49</v>
      </c>
      <c s="34" t="s">
        <v>110</v>
      </c>
      <c s="34" t="s">
        <v>1186</v>
      </c>
      <c s="35" t="s">
        <v>5</v>
      </c>
      <c s="6" t="s">
        <v>1187</v>
      </c>
      <c s="36" t="s">
        <v>76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1188</v>
      </c>
    </row>
    <row r="74" spans="1:5" ht="102">
      <c r="A74" t="s">
        <v>57</v>
      </c>
      <c r="E74" s="39" t="s">
        <v>1189</v>
      </c>
    </row>
    <row r="75" spans="1:16" ht="12.75">
      <c r="A75" t="s">
        <v>49</v>
      </c>
      <c s="34" t="s">
        <v>116</v>
      </c>
      <c s="34" t="s">
        <v>1190</v>
      </c>
      <c s="35" t="s">
        <v>5</v>
      </c>
      <c s="6" t="s">
        <v>1191</v>
      </c>
      <c s="36" t="s">
        <v>113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25.5">
      <c r="A77" s="35" t="s">
        <v>55</v>
      </c>
      <c r="E77" s="40" t="s">
        <v>1192</v>
      </c>
    </row>
    <row r="78" spans="1:5" ht="102">
      <c r="A78" t="s">
        <v>57</v>
      </c>
      <c r="E78" s="39" t="s">
        <v>1193</v>
      </c>
    </row>
    <row r="79" spans="1:16" ht="12.75">
      <c r="A79" t="s">
        <v>49</v>
      </c>
      <c s="34" t="s">
        <v>120</v>
      </c>
      <c s="34" t="s">
        <v>1194</v>
      </c>
      <c s="35" t="s">
        <v>5</v>
      </c>
      <c s="6" t="s">
        <v>1195</v>
      </c>
      <c s="36" t="s">
        <v>76</v>
      </c>
      <c s="37">
        <v>12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1196</v>
      </c>
    </row>
    <row r="82" spans="1:5" ht="102">
      <c r="A82" t="s">
        <v>57</v>
      </c>
      <c r="E82" s="39" t="s">
        <v>1197</v>
      </c>
    </row>
    <row r="83" spans="1:16" ht="12.75">
      <c r="A83" t="s">
        <v>49</v>
      </c>
      <c s="34" t="s">
        <v>125</v>
      </c>
      <c s="34" t="s">
        <v>1301</v>
      </c>
      <c s="35" t="s">
        <v>5</v>
      </c>
      <c s="6" t="s">
        <v>1302</v>
      </c>
      <c s="36" t="s">
        <v>68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1303</v>
      </c>
    </row>
    <row r="86" spans="1:5" ht="127.5">
      <c r="A86" t="s">
        <v>57</v>
      </c>
      <c r="E86" s="39" t="s">
        <v>1304</v>
      </c>
    </row>
    <row r="87" spans="1:16" ht="12.75">
      <c r="A87" t="s">
        <v>49</v>
      </c>
      <c s="34" t="s">
        <v>129</v>
      </c>
      <c s="34" t="s">
        <v>1305</v>
      </c>
      <c s="35" t="s">
        <v>5</v>
      </c>
      <c s="6" t="s">
        <v>1306</v>
      </c>
      <c s="36" t="s">
        <v>68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1307</v>
      </c>
    </row>
    <row r="90" spans="1:5" ht="114.75">
      <c r="A90" t="s">
        <v>57</v>
      </c>
      <c r="E90" s="39" t="s">
        <v>1308</v>
      </c>
    </row>
    <row r="91" spans="1:16" ht="12.75">
      <c r="A91" t="s">
        <v>49</v>
      </c>
      <c s="34" t="s">
        <v>133</v>
      </c>
      <c s="34" t="s">
        <v>1198</v>
      </c>
      <c s="35" t="s">
        <v>5</v>
      </c>
      <c s="6" t="s">
        <v>1199</v>
      </c>
      <c s="36" t="s">
        <v>68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</v>
      </c>
    </row>
    <row r="94" spans="1:5" ht="114.75">
      <c r="A94" t="s">
        <v>57</v>
      </c>
      <c r="E94" s="39" t="s">
        <v>1200</v>
      </c>
    </row>
    <row r="95" spans="1:16" ht="12.75">
      <c r="A95" t="s">
        <v>49</v>
      </c>
      <c s="34" t="s">
        <v>137</v>
      </c>
      <c s="34" t="s">
        <v>1201</v>
      </c>
      <c s="35" t="s">
        <v>5</v>
      </c>
      <c s="6" t="s">
        <v>1202</v>
      </c>
      <c s="36" t="s">
        <v>68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</v>
      </c>
    </row>
    <row r="98" spans="1:5" ht="127.5">
      <c r="A98" t="s">
        <v>57</v>
      </c>
      <c r="E98" s="39" t="s">
        <v>1203</v>
      </c>
    </row>
    <row r="99" spans="1:16" ht="12.75">
      <c r="A99" t="s">
        <v>49</v>
      </c>
      <c s="34" t="s">
        <v>141</v>
      </c>
      <c s="34" t="s">
        <v>1204</v>
      </c>
      <c s="35" t="s">
        <v>5</v>
      </c>
      <c s="6" t="s">
        <v>1205</v>
      </c>
      <c s="36" t="s">
        <v>625</v>
      </c>
      <c s="37">
        <v>42.936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38.25">
      <c r="A101" s="35" t="s">
        <v>55</v>
      </c>
      <c r="E101" s="40" t="s">
        <v>1309</v>
      </c>
    </row>
    <row r="102" spans="1:5" ht="102">
      <c r="A102" t="s">
        <v>57</v>
      </c>
      <c r="E102" s="39" t="s">
        <v>1207</v>
      </c>
    </row>
    <row r="103" spans="1:16" ht="12.75">
      <c r="A103" t="s">
        <v>49</v>
      </c>
      <c s="34" t="s">
        <v>146</v>
      </c>
      <c s="34" t="s">
        <v>1208</v>
      </c>
      <c s="35" t="s">
        <v>5</v>
      </c>
      <c s="6" t="s">
        <v>1209</v>
      </c>
      <c s="36" t="s">
        <v>625</v>
      </c>
      <c s="37">
        <v>6.75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51">
      <c r="A105" s="35" t="s">
        <v>55</v>
      </c>
      <c r="E105" s="40" t="s">
        <v>1310</v>
      </c>
    </row>
    <row r="106" spans="1:5" ht="102">
      <c r="A106" t="s">
        <v>57</v>
      </c>
      <c r="E106" s="39" t="s">
        <v>1207</v>
      </c>
    </row>
    <row r="107" spans="1:16" ht="12.75">
      <c r="A107" t="s">
        <v>49</v>
      </c>
      <c s="34" t="s">
        <v>150</v>
      </c>
      <c s="34" t="s">
        <v>1211</v>
      </c>
      <c s="35" t="s">
        <v>5</v>
      </c>
      <c s="6" t="s">
        <v>1212</v>
      </c>
      <c s="36" t="s">
        <v>76</v>
      </c>
      <c s="37">
        <v>16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1311</v>
      </c>
    </row>
    <row r="110" spans="1:5" ht="127.5">
      <c r="A110" t="s">
        <v>57</v>
      </c>
      <c r="E110" s="39" t="s">
        <v>1214</v>
      </c>
    </row>
    <row r="111" spans="1:16" ht="12.75">
      <c r="A111" t="s">
        <v>49</v>
      </c>
      <c s="34" t="s">
        <v>153</v>
      </c>
      <c s="34" t="s">
        <v>1215</v>
      </c>
      <c s="35" t="s">
        <v>5</v>
      </c>
      <c s="6" t="s">
        <v>1216</v>
      </c>
      <c s="36" t="s">
        <v>76</v>
      </c>
      <c s="37">
        <v>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1312</v>
      </c>
    </row>
    <row r="114" spans="1:5" ht="127.5">
      <c r="A114" t="s">
        <v>57</v>
      </c>
      <c r="E114" s="39" t="s">
        <v>1214</v>
      </c>
    </row>
    <row r="115" spans="1:16" ht="12.75">
      <c r="A115" t="s">
        <v>49</v>
      </c>
      <c s="34" t="s">
        <v>156</v>
      </c>
      <c s="34" t="s">
        <v>1313</v>
      </c>
      <c s="35" t="s">
        <v>5</v>
      </c>
      <c s="6" t="s">
        <v>1314</v>
      </c>
      <c s="36" t="s">
        <v>625</v>
      </c>
      <c s="37">
        <v>5.513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1315</v>
      </c>
    </row>
    <row r="118" spans="1:5" ht="38.25">
      <c r="A118" t="s">
        <v>57</v>
      </c>
      <c r="E118" s="39" t="s">
        <v>1316</v>
      </c>
    </row>
    <row r="119" spans="1:16" ht="12.75">
      <c r="A119" t="s">
        <v>49</v>
      </c>
      <c s="34" t="s">
        <v>159</v>
      </c>
      <c s="34" t="s">
        <v>1218</v>
      </c>
      <c s="35" t="s">
        <v>5</v>
      </c>
      <c s="6" t="s">
        <v>1219</v>
      </c>
      <c s="36" t="s">
        <v>625</v>
      </c>
      <c s="37">
        <v>16.73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51">
      <c r="A121" s="35" t="s">
        <v>55</v>
      </c>
      <c r="E121" s="40" t="s">
        <v>1317</v>
      </c>
    </row>
    <row r="122" spans="1:5" ht="51">
      <c r="A122" t="s">
        <v>57</v>
      </c>
      <c r="E122" s="39" t="s">
        <v>1221</v>
      </c>
    </row>
    <row r="123" spans="1:16" ht="12.75">
      <c r="A123" t="s">
        <v>49</v>
      </c>
      <c s="34" t="s">
        <v>162</v>
      </c>
      <c s="34" t="s">
        <v>1318</v>
      </c>
      <c s="35" t="s">
        <v>5</v>
      </c>
      <c s="6" t="s">
        <v>1319</v>
      </c>
      <c s="36" t="s">
        <v>625</v>
      </c>
      <c s="37">
        <v>56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63.75">
      <c r="A125" s="35" t="s">
        <v>55</v>
      </c>
      <c r="E125" s="40" t="s">
        <v>1320</v>
      </c>
    </row>
    <row r="126" spans="1:5" ht="38.25">
      <c r="A126" t="s">
        <v>57</v>
      </c>
      <c r="E126" s="39" t="s">
        <v>1321</v>
      </c>
    </row>
    <row r="127" spans="1:16" ht="12.75">
      <c r="A127" t="s">
        <v>49</v>
      </c>
      <c s="34" t="s">
        <v>166</v>
      </c>
      <c s="34" t="s">
        <v>1322</v>
      </c>
      <c s="35" t="s">
        <v>5</v>
      </c>
      <c s="6" t="s">
        <v>1323</v>
      </c>
      <c s="36" t="s">
        <v>625</v>
      </c>
      <c s="37">
        <v>60.8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38.25">
      <c r="A129" s="35" t="s">
        <v>55</v>
      </c>
      <c r="E129" s="40" t="s">
        <v>1324</v>
      </c>
    </row>
    <row r="130" spans="1:5" ht="38.25">
      <c r="A130" t="s">
        <v>57</v>
      </c>
      <c r="E130" s="39" t="s">
        <v>1321</v>
      </c>
    </row>
    <row r="131" spans="1:16" ht="12.75">
      <c r="A131" t="s">
        <v>49</v>
      </c>
      <c s="34" t="s">
        <v>170</v>
      </c>
      <c s="34" t="s">
        <v>1325</v>
      </c>
      <c s="35" t="s">
        <v>5</v>
      </c>
      <c s="6" t="s">
        <v>1326</v>
      </c>
      <c s="36" t="s">
        <v>625</v>
      </c>
      <c s="37">
        <v>51.2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38.25">
      <c r="A133" s="35" t="s">
        <v>55</v>
      </c>
      <c r="E133" s="40" t="s">
        <v>1327</v>
      </c>
    </row>
    <row r="134" spans="1:5" ht="38.25">
      <c r="A134" t="s">
        <v>57</v>
      </c>
      <c r="E134" s="39" t="s">
        <v>1321</v>
      </c>
    </row>
    <row r="135" spans="1:16" ht="12.75">
      <c r="A135" t="s">
        <v>49</v>
      </c>
      <c s="34" t="s">
        <v>173</v>
      </c>
      <c s="34" t="s">
        <v>1222</v>
      </c>
      <c s="35" t="s">
        <v>5</v>
      </c>
      <c s="6" t="s">
        <v>1223</v>
      </c>
      <c s="36" t="s">
        <v>625</v>
      </c>
      <c s="37">
        <v>63.832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63.75">
      <c r="A137" s="35" t="s">
        <v>55</v>
      </c>
      <c r="E137" s="40" t="s">
        <v>1328</v>
      </c>
    </row>
    <row r="138" spans="1:5" ht="38.25">
      <c r="A138" t="s">
        <v>57</v>
      </c>
      <c r="E138" s="39" t="s">
        <v>1225</v>
      </c>
    </row>
    <row r="139" spans="1:16" ht="25.5">
      <c r="A139" t="s">
        <v>49</v>
      </c>
      <c s="34" t="s">
        <v>176</v>
      </c>
      <c s="34" t="s">
        <v>1029</v>
      </c>
      <c s="35" t="s">
        <v>5</v>
      </c>
      <c s="6" t="s">
        <v>1030</v>
      </c>
      <c s="36" t="s">
        <v>625</v>
      </c>
      <c s="37">
        <v>26.492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1026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38.25">
      <c r="A141" s="35" t="s">
        <v>55</v>
      </c>
      <c r="E141" s="40" t="s">
        <v>1329</v>
      </c>
    </row>
    <row r="142" spans="1:5" ht="191.25">
      <c r="A142" t="s">
        <v>57</v>
      </c>
      <c r="E142" s="39" t="s">
        <v>1032</v>
      </c>
    </row>
    <row r="143" spans="1:16" ht="12.75">
      <c r="A143" t="s">
        <v>49</v>
      </c>
      <c s="34" t="s">
        <v>179</v>
      </c>
      <c s="34" t="s">
        <v>1330</v>
      </c>
      <c s="35" t="s">
        <v>5</v>
      </c>
      <c s="6" t="s">
        <v>1331</v>
      </c>
      <c s="36" t="s">
        <v>625</v>
      </c>
      <c s="37">
        <v>5.25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1026</v>
      </c>
      <c>
        <f>(M143*21)/100</f>
      </c>
      <c t="s">
        <v>27</v>
      </c>
    </row>
    <row r="144" spans="1:5" ht="25.5">
      <c r="A144" s="35" t="s">
        <v>54</v>
      </c>
      <c r="E144" s="39" t="s">
        <v>1332</v>
      </c>
    </row>
    <row r="145" spans="1:5" ht="12.75">
      <c r="A145" s="35" t="s">
        <v>55</v>
      </c>
      <c r="E145" s="40" t="s">
        <v>1333</v>
      </c>
    </row>
    <row r="146" spans="1:5" ht="38.25">
      <c r="A146" t="s">
        <v>57</v>
      </c>
      <c r="E146" s="39" t="s">
        <v>1334</v>
      </c>
    </row>
    <row r="147" spans="1:13" ht="12.75">
      <c r="A147" t="s">
        <v>46</v>
      </c>
      <c r="C147" s="31" t="s">
        <v>86</v>
      </c>
      <c r="E147" s="33" t="s">
        <v>1035</v>
      </c>
      <c r="J147" s="32">
        <f>0</f>
      </c>
      <c s="32">
        <f>0</f>
      </c>
      <c s="32">
        <f>0+L148+L152+L156+L160</f>
      </c>
      <c s="32">
        <f>0+M148+M152+M156+M160</f>
      </c>
    </row>
    <row r="148" spans="1:16" ht="12.75">
      <c r="A148" t="s">
        <v>49</v>
      </c>
      <c s="34" t="s">
        <v>183</v>
      </c>
      <c s="34" t="s">
        <v>1226</v>
      </c>
      <c s="35" t="s">
        <v>5</v>
      </c>
      <c s="6" t="s">
        <v>1227</v>
      </c>
      <c s="36" t="s">
        <v>68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12.75">
      <c r="A149" s="35" t="s">
        <v>54</v>
      </c>
      <c r="E149" s="39" t="s">
        <v>5</v>
      </c>
    </row>
    <row r="150" spans="1:5" ht="12.75">
      <c r="A150" s="35" t="s">
        <v>55</v>
      </c>
      <c r="E150" s="40" t="s">
        <v>5</v>
      </c>
    </row>
    <row r="151" spans="1:5" ht="38.25">
      <c r="A151" t="s">
        <v>57</v>
      </c>
      <c r="E151" s="39" t="s">
        <v>1228</v>
      </c>
    </row>
    <row r="152" spans="1:16" ht="12.75">
      <c r="A152" t="s">
        <v>49</v>
      </c>
      <c s="34" t="s">
        <v>187</v>
      </c>
      <c s="34" t="s">
        <v>1229</v>
      </c>
      <c s="35" t="s">
        <v>5</v>
      </c>
      <c s="6" t="s">
        <v>1230</v>
      </c>
      <c s="36" t="s">
        <v>668</v>
      </c>
      <c s="37">
        <v>14.968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12.75">
      <c r="A153" s="35" t="s">
        <v>54</v>
      </c>
      <c r="E153" s="39" t="s">
        <v>5</v>
      </c>
    </row>
    <row r="154" spans="1:5" ht="63.75">
      <c r="A154" s="35" t="s">
        <v>55</v>
      </c>
      <c r="E154" s="40" t="s">
        <v>1335</v>
      </c>
    </row>
    <row r="155" spans="1:5" ht="357">
      <c r="A155" t="s">
        <v>57</v>
      </c>
      <c r="E155" s="39" t="s">
        <v>1232</v>
      </c>
    </row>
    <row r="156" spans="1:16" ht="12.75">
      <c r="A156" t="s">
        <v>49</v>
      </c>
      <c s="34" t="s">
        <v>191</v>
      </c>
      <c s="34" t="s">
        <v>1233</v>
      </c>
      <c s="35" t="s">
        <v>5</v>
      </c>
      <c s="6" t="s">
        <v>1234</v>
      </c>
      <c s="36" t="s">
        <v>1235</v>
      </c>
      <c s="37">
        <v>51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12.75">
      <c r="A157" s="35" t="s">
        <v>54</v>
      </c>
      <c r="E157" s="39" t="s">
        <v>5</v>
      </c>
    </row>
    <row r="158" spans="1:5" ht="38.25">
      <c r="A158" s="35" t="s">
        <v>55</v>
      </c>
      <c r="E158" s="40" t="s">
        <v>1336</v>
      </c>
    </row>
    <row r="159" spans="1:5" ht="25.5">
      <c r="A159" t="s">
        <v>57</v>
      </c>
      <c r="E159" s="39" t="s">
        <v>1237</v>
      </c>
    </row>
    <row r="160" spans="1:16" ht="25.5">
      <c r="A160" t="s">
        <v>49</v>
      </c>
      <c s="34" t="s">
        <v>196</v>
      </c>
      <c s="34" t="s">
        <v>1238</v>
      </c>
      <c s="35" t="s">
        <v>5</v>
      </c>
      <c s="6" t="s">
        <v>1239</v>
      </c>
      <c s="36" t="s">
        <v>668</v>
      </c>
      <c s="37">
        <v>1635.46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642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38.25">
      <c r="A162" s="35" t="s">
        <v>55</v>
      </c>
      <c r="E162" s="40" t="s">
        <v>1337</v>
      </c>
    </row>
    <row r="163" spans="1:5" ht="216.75">
      <c r="A163" t="s">
        <v>57</v>
      </c>
      <c r="E163" s="39" t="s">
        <v>1241</v>
      </c>
    </row>
    <row r="164" spans="1:13" ht="12.75">
      <c r="A164" t="s">
        <v>46</v>
      </c>
      <c r="C164" s="31" t="s">
        <v>218</v>
      </c>
      <c r="E164" s="33" t="s">
        <v>219</v>
      </c>
      <c r="J164" s="32">
        <f>0</f>
      </c>
      <c s="32">
        <f>0</f>
      </c>
      <c s="32">
        <f>0+L165</f>
      </c>
      <c s="32">
        <f>0+M165</f>
      </c>
    </row>
    <row r="165" spans="1:16" ht="25.5">
      <c r="A165" t="s">
        <v>49</v>
      </c>
      <c s="34" t="s">
        <v>200</v>
      </c>
      <c s="34" t="s">
        <v>227</v>
      </c>
      <c s="35" t="s">
        <v>228</v>
      </c>
      <c s="6" t="s">
        <v>229</v>
      </c>
      <c s="36" t="s">
        <v>224</v>
      </c>
      <c s="37">
        <v>0.5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230</v>
      </c>
      <c>
        <f>(M165*21)/100</f>
      </c>
      <c t="s">
        <v>27</v>
      </c>
    </row>
    <row r="166" spans="1:5" ht="25.5">
      <c r="A166" s="35" t="s">
        <v>54</v>
      </c>
      <c r="E166" s="39" t="s">
        <v>231</v>
      </c>
    </row>
    <row r="167" spans="1:5" ht="12.75">
      <c r="A167" s="35" t="s">
        <v>55</v>
      </c>
      <c r="E167" s="40" t="s">
        <v>56</v>
      </c>
    </row>
    <row r="168" spans="1:5" ht="102">
      <c r="A168" t="s">
        <v>57</v>
      </c>
      <c r="E168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1338</v>
      </c>
      <c s="41">
        <f>Rekapitulace!C31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1338</v>
      </c>
      <c r="E4" s="26" t="s">
        <v>1339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COUNTIFS(L8:L90,"=0",A8:A90,"P")+COUNTIFS(L8:L90,"",A8:A90,"P")+SUM(Q8:Q90)</f>
      </c>
    </row>
    <row r="8" spans="1:13" ht="12.75">
      <c r="A8" t="s">
        <v>44</v>
      </c>
      <c r="C8" s="28" t="s">
        <v>1342</v>
      </c>
      <c r="E8" s="30" t="s">
        <v>1341</v>
      </c>
      <c r="J8" s="29">
        <f>0+J9+J18+J23+J32+J89</f>
      </c>
      <c s="29">
        <f>0+K9+K18+K23+K32+K89</f>
      </c>
      <c s="29">
        <f>0+L9+L18+L23+L32+L89</f>
      </c>
      <c s="29">
        <f>0+M9+M18+M23+M32+M89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1343</v>
      </c>
      <c s="35" t="s">
        <v>5</v>
      </c>
      <c s="6" t="s">
        <v>1344</v>
      </c>
      <c s="36" t="s">
        <v>52</v>
      </c>
      <c s="37">
        <v>0.39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1345</v>
      </c>
    </row>
    <row r="13" spans="1:5" ht="318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61</v>
      </c>
      <c s="35" t="s">
        <v>5</v>
      </c>
      <c s="6" t="s">
        <v>62</v>
      </c>
      <c s="36" t="s">
        <v>52</v>
      </c>
      <c s="37">
        <v>0.11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63</v>
      </c>
    </row>
    <row r="16" spans="1:5" ht="12.75">
      <c r="A16" s="35" t="s">
        <v>55</v>
      </c>
      <c r="E16" s="40" t="s">
        <v>1346</v>
      </c>
    </row>
    <row r="17" spans="1:5" ht="229.5">
      <c r="A17" t="s">
        <v>57</v>
      </c>
      <c r="E17" s="39" t="s">
        <v>64</v>
      </c>
    </row>
    <row r="18" spans="1:13" ht="12.75">
      <c r="A18" t="s">
        <v>46</v>
      </c>
      <c r="C18" s="31" t="s">
        <v>65</v>
      </c>
      <c r="E18" s="33" t="s">
        <v>1008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1347</v>
      </c>
      <c s="35" t="s">
        <v>5</v>
      </c>
      <c s="6" t="s">
        <v>1348</v>
      </c>
      <c s="36" t="s">
        <v>52</v>
      </c>
      <c s="37">
        <v>0.28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1349</v>
      </c>
    </row>
    <row r="22" spans="1:5" ht="293.25">
      <c r="A22" t="s">
        <v>57</v>
      </c>
      <c r="E22" s="39" t="s">
        <v>1350</v>
      </c>
    </row>
    <row r="23" spans="1:13" ht="12.75">
      <c r="A23" t="s">
        <v>46</v>
      </c>
      <c r="C23" s="31" t="s">
        <v>78</v>
      </c>
      <c r="E23" s="33" t="s">
        <v>1351</v>
      </c>
      <c r="J23" s="32">
        <f>0</f>
      </c>
      <c s="32">
        <f>0</f>
      </c>
      <c s="32">
        <f>0+L24+L28</f>
      </c>
      <c s="32">
        <f>0+M24+M28</f>
      </c>
    </row>
    <row r="24" spans="1:16" ht="12.75">
      <c r="A24" t="s">
        <v>49</v>
      </c>
      <c s="34" t="s">
        <v>65</v>
      </c>
      <c s="34" t="s">
        <v>1352</v>
      </c>
      <c s="35" t="s">
        <v>5</v>
      </c>
      <c s="6" t="s">
        <v>1353</v>
      </c>
      <c s="36" t="s">
        <v>224</v>
      </c>
      <c s="37">
        <v>0.283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55</v>
      </c>
      <c r="E26" s="40" t="s">
        <v>1354</v>
      </c>
    </row>
    <row r="27" spans="1:5" ht="51">
      <c r="A27" t="s">
        <v>57</v>
      </c>
      <c r="E27" s="39" t="s">
        <v>1355</v>
      </c>
    </row>
    <row r="28" spans="1:16" ht="12.75">
      <c r="A28" t="s">
        <v>49</v>
      </c>
      <c s="34" t="s">
        <v>70</v>
      </c>
      <c s="34" t="s">
        <v>1356</v>
      </c>
      <c s="35" t="s">
        <v>5</v>
      </c>
      <c s="6" t="s">
        <v>1357</v>
      </c>
      <c s="36" t="s">
        <v>625</v>
      </c>
      <c s="37">
        <v>4.3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55</v>
      </c>
      <c r="E30" s="40" t="s">
        <v>1358</v>
      </c>
    </row>
    <row r="31" spans="1:5" ht="51">
      <c r="A31" t="s">
        <v>57</v>
      </c>
      <c r="E31" s="39" t="s">
        <v>1221</v>
      </c>
    </row>
    <row r="32" spans="1:13" ht="12.75">
      <c r="A32" t="s">
        <v>46</v>
      </c>
      <c r="C32" s="31" t="s">
        <v>787</v>
      </c>
      <c r="E32" s="33" t="s">
        <v>1359</v>
      </c>
      <c r="J32" s="32">
        <f>0</f>
      </c>
      <c s="32">
        <f>0</f>
      </c>
      <c s="32">
        <f>0+L33+L37+L41+L45+L49+L53+L57+L61+L65+L69+L73+L77+L81+L85</f>
      </c>
      <c s="32">
        <f>0+M33+M37+M41+M45+M49+M53+M57+M61+M65+M69+M73+M77+M81+M85</f>
      </c>
    </row>
    <row r="33" spans="1:16" ht="12.75">
      <c r="A33" t="s">
        <v>49</v>
      </c>
      <c s="34" t="s">
        <v>73</v>
      </c>
      <c s="34" t="s">
        <v>1360</v>
      </c>
      <c s="35" t="s">
        <v>47</v>
      </c>
      <c s="6" t="s">
        <v>1361</v>
      </c>
      <c s="36" t="s">
        <v>1362</v>
      </c>
      <c s="37">
        <v>1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1363</v>
      </c>
      <c>
        <f>(M33*21)/100</f>
      </c>
      <c t="s">
        <v>27</v>
      </c>
    </row>
    <row r="34" spans="1:5" ht="12.75">
      <c r="A34" s="35" t="s">
        <v>54</v>
      </c>
      <c r="E34" s="39" t="s">
        <v>1364</v>
      </c>
    </row>
    <row r="35" spans="1:5" ht="12.75">
      <c r="A35" s="35" t="s">
        <v>55</v>
      </c>
      <c r="E35" s="40" t="s">
        <v>1365</v>
      </c>
    </row>
    <row r="36" spans="1:5" ht="51">
      <c r="A36" t="s">
        <v>57</v>
      </c>
      <c r="E36" s="39" t="s">
        <v>1366</v>
      </c>
    </row>
    <row r="37" spans="1:16" ht="12.75">
      <c r="A37" t="s">
        <v>49</v>
      </c>
      <c s="34" t="s">
        <v>78</v>
      </c>
      <c s="34" t="s">
        <v>1367</v>
      </c>
      <c s="35" t="s">
        <v>47</v>
      </c>
      <c s="6" t="s">
        <v>1368</v>
      </c>
      <c s="36" t="s">
        <v>1362</v>
      </c>
      <c s="37">
        <v>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1363</v>
      </c>
      <c>
        <f>(M37*21)/100</f>
      </c>
      <c t="s">
        <v>27</v>
      </c>
    </row>
    <row r="38" spans="1:5" ht="12.75">
      <c r="A38" s="35" t="s">
        <v>54</v>
      </c>
      <c r="E38" s="39" t="s">
        <v>1364</v>
      </c>
    </row>
    <row r="39" spans="1:5" ht="12.75">
      <c r="A39" s="35" t="s">
        <v>55</v>
      </c>
      <c r="E39" s="40" t="s">
        <v>1365</v>
      </c>
    </row>
    <row r="40" spans="1:5" ht="51">
      <c r="A40" t="s">
        <v>57</v>
      </c>
      <c r="E40" s="39" t="s">
        <v>1366</v>
      </c>
    </row>
    <row r="41" spans="1:16" ht="12.75">
      <c r="A41" t="s">
        <v>49</v>
      </c>
      <c s="34" t="s">
        <v>82</v>
      </c>
      <c s="34" t="s">
        <v>1369</v>
      </c>
      <c s="35" t="s">
        <v>47</v>
      </c>
      <c s="6" t="s">
        <v>1370</v>
      </c>
      <c s="36" t="s">
        <v>1362</v>
      </c>
      <c s="37">
        <v>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1363</v>
      </c>
      <c>
        <f>(M41*21)/100</f>
      </c>
      <c t="s">
        <v>27</v>
      </c>
    </row>
    <row r="42" spans="1:5" ht="12.75">
      <c r="A42" s="35" t="s">
        <v>54</v>
      </c>
      <c r="E42" s="39" t="s">
        <v>1371</v>
      </c>
    </row>
    <row r="43" spans="1:5" ht="12.75">
      <c r="A43" s="35" t="s">
        <v>55</v>
      </c>
      <c r="E43" s="40" t="s">
        <v>1372</v>
      </c>
    </row>
    <row r="44" spans="1:5" ht="25.5">
      <c r="A44" t="s">
        <v>57</v>
      </c>
      <c r="E44" s="39" t="s">
        <v>1373</v>
      </c>
    </row>
    <row r="45" spans="1:16" ht="12.75">
      <c r="A45" t="s">
        <v>49</v>
      </c>
      <c s="34" t="s">
        <v>86</v>
      </c>
      <c s="34" t="s">
        <v>1374</v>
      </c>
      <c s="35" t="s">
        <v>5</v>
      </c>
      <c s="6" t="s">
        <v>1375</v>
      </c>
      <c s="36" t="s">
        <v>625</v>
      </c>
      <c s="37">
        <v>8.52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1363</v>
      </c>
      <c>
        <f>(M45*21)/100</f>
      </c>
      <c t="s">
        <v>27</v>
      </c>
    </row>
    <row r="46" spans="1:5" ht="12.75">
      <c r="A46" s="35" t="s">
        <v>54</v>
      </c>
      <c r="E46" s="39" t="s">
        <v>1376</v>
      </c>
    </row>
    <row r="47" spans="1:5" ht="12.75">
      <c r="A47" s="35" t="s">
        <v>55</v>
      </c>
      <c r="E47" s="40" t="s">
        <v>1365</v>
      </c>
    </row>
    <row r="48" spans="1:5" ht="63.75">
      <c r="A48" t="s">
        <v>57</v>
      </c>
      <c r="E48" s="39" t="s">
        <v>1377</v>
      </c>
    </row>
    <row r="49" spans="1:16" ht="12.75">
      <c r="A49" t="s">
        <v>49</v>
      </c>
      <c s="34" t="s">
        <v>90</v>
      </c>
      <c s="34" t="s">
        <v>1378</v>
      </c>
      <c s="35" t="s">
        <v>5</v>
      </c>
      <c s="6" t="s">
        <v>1379</v>
      </c>
      <c s="36" t="s">
        <v>625</v>
      </c>
      <c s="37">
        <v>0.572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1363</v>
      </c>
      <c>
        <f>(M49*21)/100</f>
      </c>
      <c t="s">
        <v>27</v>
      </c>
    </row>
    <row r="50" spans="1:5" ht="12.75">
      <c r="A50" s="35" t="s">
        <v>54</v>
      </c>
      <c r="E50" s="39" t="s">
        <v>1380</v>
      </c>
    </row>
    <row r="51" spans="1:5" ht="12.75">
      <c r="A51" s="35" t="s">
        <v>55</v>
      </c>
      <c r="E51" s="40" t="s">
        <v>1365</v>
      </c>
    </row>
    <row r="52" spans="1:5" ht="63.75">
      <c r="A52" t="s">
        <v>57</v>
      </c>
      <c r="E52" s="39" t="s">
        <v>1377</v>
      </c>
    </row>
    <row r="53" spans="1:16" ht="12.75">
      <c r="A53" t="s">
        <v>49</v>
      </c>
      <c s="34" t="s">
        <v>94</v>
      </c>
      <c s="34" t="s">
        <v>1381</v>
      </c>
      <c s="35" t="s">
        <v>5</v>
      </c>
      <c s="6" t="s">
        <v>1379</v>
      </c>
      <c s="36" t="s">
        <v>625</v>
      </c>
      <c s="37">
        <v>0.546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1363</v>
      </c>
      <c>
        <f>(M53*21)/100</f>
      </c>
      <c t="s">
        <v>27</v>
      </c>
    </row>
    <row r="54" spans="1:5" ht="12.75">
      <c r="A54" s="35" t="s">
        <v>54</v>
      </c>
      <c r="E54" s="39" t="s">
        <v>1382</v>
      </c>
    </row>
    <row r="55" spans="1:5" ht="12.75">
      <c r="A55" s="35" t="s">
        <v>55</v>
      </c>
      <c r="E55" s="40" t="s">
        <v>1365</v>
      </c>
    </row>
    <row r="56" spans="1:5" ht="63.75">
      <c r="A56" t="s">
        <v>57</v>
      </c>
      <c r="E56" s="39" t="s">
        <v>1377</v>
      </c>
    </row>
    <row r="57" spans="1:16" ht="12.75">
      <c r="A57" t="s">
        <v>49</v>
      </c>
      <c s="34" t="s">
        <v>98</v>
      </c>
      <c s="34" t="s">
        <v>1383</v>
      </c>
      <c s="35" t="s">
        <v>5</v>
      </c>
      <c s="6" t="s">
        <v>1384</v>
      </c>
      <c s="36" t="s">
        <v>625</v>
      </c>
      <c s="37">
        <v>2.288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1363</v>
      </c>
      <c>
        <f>(M57*21)/100</f>
      </c>
      <c t="s">
        <v>27</v>
      </c>
    </row>
    <row r="58" spans="1:5" ht="12.75">
      <c r="A58" s="35" t="s">
        <v>54</v>
      </c>
      <c r="E58" s="39" t="s">
        <v>1385</v>
      </c>
    </row>
    <row r="59" spans="1:5" ht="12.75">
      <c r="A59" s="35" t="s">
        <v>55</v>
      </c>
      <c r="E59" s="40" t="s">
        <v>1365</v>
      </c>
    </row>
    <row r="60" spans="1:5" ht="63.75">
      <c r="A60" t="s">
        <v>57</v>
      </c>
      <c r="E60" s="39" t="s">
        <v>1377</v>
      </c>
    </row>
    <row r="61" spans="1:16" ht="12.75">
      <c r="A61" t="s">
        <v>49</v>
      </c>
      <c s="34" t="s">
        <v>102</v>
      </c>
      <c s="34" t="s">
        <v>1386</v>
      </c>
      <c s="35" t="s">
        <v>5</v>
      </c>
      <c s="6" t="s">
        <v>1387</v>
      </c>
      <c s="36" t="s">
        <v>625</v>
      </c>
      <c s="37">
        <v>0.572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1363</v>
      </c>
      <c>
        <f>(M61*21)/100</f>
      </c>
      <c t="s">
        <v>27</v>
      </c>
    </row>
    <row r="62" spans="1:5" ht="12.75">
      <c r="A62" s="35" t="s">
        <v>54</v>
      </c>
      <c r="E62" s="39" t="s">
        <v>1388</v>
      </c>
    </row>
    <row r="63" spans="1:5" ht="12.75">
      <c r="A63" s="35" t="s">
        <v>55</v>
      </c>
      <c r="E63" s="40" t="s">
        <v>1365</v>
      </c>
    </row>
    <row r="64" spans="1:5" ht="63.75">
      <c r="A64" t="s">
        <v>57</v>
      </c>
      <c r="E64" s="39" t="s">
        <v>1377</v>
      </c>
    </row>
    <row r="65" spans="1:16" ht="12.75">
      <c r="A65" t="s">
        <v>49</v>
      </c>
      <c s="34" t="s">
        <v>106</v>
      </c>
      <c s="34" t="s">
        <v>1389</v>
      </c>
      <c s="35" t="s">
        <v>5</v>
      </c>
      <c s="6" t="s">
        <v>1387</v>
      </c>
      <c s="36" t="s">
        <v>625</v>
      </c>
      <c s="37">
        <v>0.546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1363</v>
      </c>
      <c>
        <f>(M65*21)/100</f>
      </c>
      <c t="s">
        <v>27</v>
      </c>
    </row>
    <row r="66" spans="1:5" ht="12.75">
      <c r="A66" s="35" t="s">
        <v>54</v>
      </c>
      <c r="E66" s="39" t="s">
        <v>1390</v>
      </c>
    </row>
    <row r="67" spans="1:5" ht="12.75">
      <c r="A67" s="35" t="s">
        <v>55</v>
      </c>
      <c r="E67" s="40" t="s">
        <v>1365</v>
      </c>
    </row>
    <row r="68" spans="1:5" ht="63.75">
      <c r="A68" t="s">
        <v>57</v>
      </c>
      <c r="E68" s="39" t="s">
        <v>1377</v>
      </c>
    </row>
    <row r="69" spans="1:16" ht="12.75">
      <c r="A69" t="s">
        <v>49</v>
      </c>
      <c s="34" t="s">
        <v>116</v>
      </c>
      <c s="34" t="s">
        <v>1391</v>
      </c>
      <c s="35" t="s">
        <v>5</v>
      </c>
      <c s="6" t="s">
        <v>1392</v>
      </c>
      <c s="36" t="s">
        <v>625</v>
      </c>
      <c s="37">
        <v>0.595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1363</v>
      </c>
      <c>
        <f>(M69*21)/100</f>
      </c>
      <c t="s">
        <v>27</v>
      </c>
    </row>
    <row r="70" spans="1:5" ht="12.75">
      <c r="A70" s="35" t="s">
        <v>54</v>
      </c>
      <c r="E70" s="39" t="s">
        <v>1393</v>
      </c>
    </row>
    <row r="71" spans="1:5" ht="12.75">
      <c r="A71" s="35" t="s">
        <v>55</v>
      </c>
      <c r="E71" s="40" t="s">
        <v>1365</v>
      </c>
    </row>
    <row r="72" spans="1:5" ht="63.75">
      <c r="A72" t="s">
        <v>57</v>
      </c>
      <c r="E72" s="39" t="s">
        <v>1377</v>
      </c>
    </row>
    <row r="73" spans="1:16" ht="12.75">
      <c r="A73" t="s">
        <v>49</v>
      </c>
      <c s="34" t="s">
        <v>120</v>
      </c>
      <c s="34" t="s">
        <v>1394</v>
      </c>
      <c s="35" t="s">
        <v>5</v>
      </c>
      <c s="6" t="s">
        <v>1395</v>
      </c>
      <c s="36" t="s">
        <v>625</v>
      </c>
      <c s="37">
        <v>0.116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1363</v>
      </c>
      <c>
        <f>(M73*21)/100</f>
      </c>
      <c t="s">
        <v>27</v>
      </c>
    </row>
    <row r="74" spans="1:5" ht="12.75">
      <c r="A74" s="35" t="s">
        <v>54</v>
      </c>
      <c r="E74" s="39" t="s">
        <v>1396</v>
      </c>
    </row>
    <row r="75" spans="1:5" ht="12.75">
      <c r="A75" s="35" t="s">
        <v>55</v>
      </c>
      <c r="E75" s="40" t="s">
        <v>1365</v>
      </c>
    </row>
    <row r="76" spans="1:5" ht="63.75">
      <c r="A76" t="s">
        <v>57</v>
      </c>
      <c r="E76" s="39" t="s">
        <v>1377</v>
      </c>
    </row>
    <row r="77" spans="1:16" ht="12.75">
      <c r="A77" t="s">
        <v>49</v>
      </c>
      <c s="34" t="s">
        <v>125</v>
      </c>
      <c s="34" t="s">
        <v>1397</v>
      </c>
      <c s="35" t="s">
        <v>5</v>
      </c>
      <c s="6" t="s">
        <v>1398</v>
      </c>
      <c s="36" t="s">
        <v>625</v>
      </c>
      <c s="37">
        <v>0.864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1363</v>
      </c>
      <c>
        <f>(M77*21)/100</f>
      </c>
      <c t="s">
        <v>27</v>
      </c>
    </row>
    <row r="78" spans="1:5" ht="12.75">
      <c r="A78" s="35" t="s">
        <v>54</v>
      </c>
      <c r="E78" s="39" t="s">
        <v>1399</v>
      </c>
    </row>
    <row r="79" spans="1:5" ht="12.75">
      <c r="A79" s="35" t="s">
        <v>55</v>
      </c>
      <c r="E79" s="40" t="s">
        <v>1365</v>
      </c>
    </row>
    <row r="80" spans="1:5" ht="63.75">
      <c r="A80" t="s">
        <v>57</v>
      </c>
      <c r="E80" s="39" t="s">
        <v>1377</v>
      </c>
    </row>
    <row r="81" spans="1:16" ht="12.75">
      <c r="A81" t="s">
        <v>49</v>
      </c>
      <c s="34" t="s">
        <v>129</v>
      </c>
      <c s="34" t="s">
        <v>1400</v>
      </c>
      <c s="35" t="s">
        <v>5</v>
      </c>
      <c s="6" t="s">
        <v>1401</v>
      </c>
      <c s="36" t="s">
        <v>625</v>
      </c>
      <c s="37">
        <v>0.424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1363</v>
      </c>
      <c>
        <f>(M81*21)/100</f>
      </c>
      <c t="s">
        <v>27</v>
      </c>
    </row>
    <row r="82" spans="1:5" ht="12.75">
      <c r="A82" s="35" t="s">
        <v>54</v>
      </c>
      <c r="E82" s="39" t="s">
        <v>1402</v>
      </c>
    </row>
    <row r="83" spans="1:5" ht="12.75">
      <c r="A83" s="35" t="s">
        <v>55</v>
      </c>
      <c r="E83" s="40" t="s">
        <v>1365</v>
      </c>
    </row>
    <row r="84" spans="1:5" ht="63.75">
      <c r="A84" t="s">
        <v>57</v>
      </c>
      <c r="E84" s="39" t="s">
        <v>1377</v>
      </c>
    </row>
    <row r="85" spans="1:16" ht="12.75">
      <c r="A85" t="s">
        <v>49</v>
      </c>
      <c s="34" t="s">
        <v>133</v>
      </c>
      <c s="34" t="s">
        <v>1403</v>
      </c>
      <c s="35" t="s">
        <v>5</v>
      </c>
      <c s="6" t="s">
        <v>1404</v>
      </c>
      <c s="36" t="s">
        <v>625</v>
      </c>
      <c s="37">
        <v>1.836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1363</v>
      </c>
      <c>
        <f>(M85*21)/100</f>
      </c>
      <c t="s">
        <v>27</v>
      </c>
    </row>
    <row r="86" spans="1:5" ht="12.75">
      <c r="A86" s="35" t="s">
        <v>54</v>
      </c>
      <c r="E86" s="39" t="s">
        <v>1405</v>
      </c>
    </row>
    <row r="87" spans="1:5" ht="12.75">
      <c r="A87" s="35" t="s">
        <v>55</v>
      </c>
      <c r="E87" s="40" t="s">
        <v>1365</v>
      </c>
    </row>
    <row r="88" spans="1:5" ht="63.75">
      <c r="A88" t="s">
        <v>57</v>
      </c>
      <c r="E88" s="39" t="s">
        <v>1377</v>
      </c>
    </row>
    <row r="89" spans="1:13" ht="12.75">
      <c r="A89" t="s">
        <v>46</v>
      </c>
      <c r="C89" s="31" t="s">
        <v>218</v>
      </c>
      <c r="E89" s="33" t="s">
        <v>219</v>
      </c>
      <c r="J89" s="32">
        <f>0</f>
      </c>
      <c s="32">
        <f>0</f>
      </c>
      <c s="32">
        <f>0+L90</f>
      </c>
      <c s="32">
        <f>0+M90</f>
      </c>
    </row>
    <row r="90" spans="1:16" ht="25.5">
      <c r="A90" t="s">
        <v>49</v>
      </c>
      <c s="34" t="s">
        <v>137</v>
      </c>
      <c s="34" t="s">
        <v>227</v>
      </c>
      <c s="35" t="s">
        <v>228</v>
      </c>
      <c s="6" t="s">
        <v>229</v>
      </c>
      <c s="36" t="s">
        <v>224</v>
      </c>
      <c s="37">
        <v>0.05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230</v>
      </c>
      <c>
        <f>(M90*21)/100</f>
      </c>
      <c t="s">
        <v>27</v>
      </c>
    </row>
    <row r="91" spans="1:5" ht="25.5">
      <c r="A91" s="35" t="s">
        <v>54</v>
      </c>
      <c r="E91" s="39" t="s">
        <v>231</v>
      </c>
    </row>
    <row r="92" spans="1:5" ht="12.75">
      <c r="A92" s="35" t="s">
        <v>55</v>
      </c>
      <c r="E92" s="40" t="s">
        <v>5</v>
      </c>
    </row>
    <row r="93" spans="1:5" ht="102">
      <c r="A93" t="s">
        <v>57</v>
      </c>
      <c r="E93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1406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1406</v>
      </c>
      <c r="E4" s="26" t="s">
        <v>1407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COUNTIFS(L8:L65,"=0",A8:A65,"P")+COUNTIFS(L8:L65,"",A8:A65,"P")+SUM(Q8:Q65)</f>
      </c>
    </row>
    <row r="8" spans="1:13" ht="25.5">
      <c r="A8" t="s">
        <v>44</v>
      </c>
      <c r="C8" s="28" t="s">
        <v>1410</v>
      </c>
      <c r="E8" s="30" t="s">
        <v>1409</v>
      </c>
      <c r="J8" s="29">
        <f>0+J9+J18+J23+J60</f>
      </c>
      <c s="29">
        <f>0+K9+K18+K23+K60</f>
      </c>
      <c s="29">
        <f>0+L9+L18+L23+L60</f>
      </c>
      <c s="29">
        <f>0+M9+M18+M23+M60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973</v>
      </c>
      <c s="35" t="s">
        <v>5</v>
      </c>
      <c s="6" t="s">
        <v>1411</v>
      </c>
      <c s="36" t="s">
        <v>52</v>
      </c>
      <c s="37">
        <v>2.025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1412</v>
      </c>
    </row>
    <row r="13" spans="1:5" ht="318.75">
      <c r="A13" t="s">
        <v>57</v>
      </c>
      <c r="E13" s="39" t="s">
        <v>1413</v>
      </c>
    </row>
    <row r="14" spans="1:16" ht="12.75">
      <c r="A14" t="s">
        <v>49</v>
      </c>
      <c s="34" t="s">
        <v>27</v>
      </c>
      <c s="34" t="s">
        <v>977</v>
      </c>
      <c s="35" t="s">
        <v>5</v>
      </c>
      <c s="6" t="s">
        <v>1414</v>
      </c>
      <c s="36" t="s">
        <v>970</v>
      </c>
      <c s="37">
        <v>4.05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25.5">
      <c r="A16" s="35" t="s">
        <v>55</v>
      </c>
      <c r="E16" s="40" t="s">
        <v>1415</v>
      </c>
    </row>
    <row r="17" spans="1:5" ht="25.5">
      <c r="A17" t="s">
        <v>57</v>
      </c>
      <c r="E17" s="39" t="s">
        <v>972</v>
      </c>
    </row>
    <row r="18" spans="1:13" ht="12.75">
      <c r="A18" t="s">
        <v>46</v>
      </c>
      <c r="C18" s="31" t="s">
        <v>65</v>
      </c>
      <c r="E18" s="33" t="s">
        <v>1008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1347</v>
      </c>
      <c s="35" t="s">
        <v>5</v>
      </c>
      <c s="6" t="s">
        <v>1348</v>
      </c>
      <c s="36" t="s">
        <v>52</v>
      </c>
      <c s="37">
        <v>2.025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25.5">
      <c r="A20" s="35" t="s">
        <v>54</v>
      </c>
      <c r="E20" s="39" t="s">
        <v>1416</v>
      </c>
    </row>
    <row r="21" spans="1:5" ht="25.5">
      <c r="A21" s="35" t="s">
        <v>55</v>
      </c>
      <c r="E21" s="40" t="s">
        <v>1417</v>
      </c>
    </row>
    <row r="22" spans="1:5" ht="293.25">
      <c r="A22" t="s">
        <v>57</v>
      </c>
      <c r="E22" s="39" t="s">
        <v>1418</v>
      </c>
    </row>
    <row r="23" spans="1:13" ht="12.75">
      <c r="A23" t="s">
        <v>46</v>
      </c>
      <c r="C23" s="31" t="s">
        <v>86</v>
      </c>
      <c r="E23" s="33" t="s">
        <v>1035</v>
      </c>
      <c r="J23" s="32">
        <f>0</f>
      </c>
      <c s="32">
        <f>0</f>
      </c>
      <c s="32">
        <f>0+L24+L28+L32+L36+L40+L44+L48+L52+L56</f>
      </c>
      <c s="32">
        <f>0+M24+M28+M32+M36+M40+M44+M48+M52+M56</f>
      </c>
    </row>
    <row r="24" spans="1:16" ht="12.75">
      <c r="A24" t="s">
        <v>49</v>
      </c>
      <c s="34" t="s">
        <v>65</v>
      </c>
      <c s="34" t="s">
        <v>1419</v>
      </c>
      <c s="35" t="s">
        <v>5</v>
      </c>
      <c s="6" t="s">
        <v>1420</v>
      </c>
      <c s="36" t="s">
        <v>68</v>
      </c>
      <c s="37">
        <v>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1026</v>
      </c>
      <c>
        <f>(M24*21)/100</f>
      </c>
      <c t="s">
        <v>27</v>
      </c>
    </row>
    <row r="25" spans="1:5" ht="102">
      <c r="A25" s="35" t="s">
        <v>54</v>
      </c>
      <c r="E25" s="39" t="s">
        <v>1421</v>
      </c>
    </row>
    <row r="26" spans="1:5" ht="12.75">
      <c r="A26" s="35" t="s">
        <v>55</v>
      </c>
      <c r="E26" s="40" t="s">
        <v>1422</v>
      </c>
    </row>
    <row r="27" spans="1:5" ht="76.5">
      <c r="A27" t="s">
        <v>57</v>
      </c>
      <c r="E27" s="39" t="s">
        <v>1423</v>
      </c>
    </row>
    <row r="28" spans="1:16" ht="12.75">
      <c r="A28" t="s">
        <v>49</v>
      </c>
      <c s="34" t="s">
        <v>70</v>
      </c>
      <c s="34" t="s">
        <v>1424</v>
      </c>
      <c s="35" t="s">
        <v>5</v>
      </c>
      <c s="6" t="s">
        <v>1425</v>
      </c>
      <c s="36" t="s">
        <v>68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1026</v>
      </c>
      <c>
        <f>(M28*21)/100</f>
      </c>
      <c t="s">
        <v>27</v>
      </c>
    </row>
    <row r="29" spans="1:5" ht="89.25">
      <c r="A29" s="35" t="s">
        <v>54</v>
      </c>
      <c r="E29" s="39" t="s">
        <v>1426</v>
      </c>
    </row>
    <row r="30" spans="1:5" ht="12.75">
      <c r="A30" s="35" t="s">
        <v>55</v>
      </c>
      <c r="E30" s="40" t="s">
        <v>1422</v>
      </c>
    </row>
    <row r="31" spans="1:5" ht="51">
      <c r="A31" t="s">
        <v>57</v>
      </c>
      <c r="E31" s="39" t="s">
        <v>1427</v>
      </c>
    </row>
    <row r="32" spans="1:16" ht="12.75">
      <c r="A32" t="s">
        <v>49</v>
      </c>
      <c s="34" t="s">
        <v>73</v>
      </c>
      <c s="34" t="s">
        <v>1428</v>
      </c>
      <c s="35" t="s">
        <v>5</v>
      </c>
      <c s="6" t="s">
        <v>1429</v>
      </c>
      <c s="36" t="s">
        <v>68</v>
      </c>
      <c s="37">
        <v>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1026</v>
      </c>
      <c>
        <f>(M32*21)/100</f>
      </c>
      <c t="s">
        <v>27</v>
      </c>
    </row>
    <row r="33" spans="1:5" ht="102">
      <c r="A33" s="35" t="s">
        <v>54</v>
      </c>
      <c r="E33" s="39" t="s">
        <v>1430</v>
      </c>
    </row>
    <row r="34" spans="1:5" ht="12.75">
      <c r="A34" s="35" t="s">
        <v>55</v>
      </c>
      <c r="E34" s="40" t="s">
        <v>1422</v>
      </c>
    </row>
    <row r="35" spans="1:5" ht="76.5">
      <c r="A35" t="s">
        <v>57</v>
      </c>
      <c r="E35" s="39" t="s">
        <v>1423</v>
      </c>
    </row>
    <row r="36" spans="1:16" ht="12.75">
      <c r="A36" t="s">
        <v>49</v>
      </c>
      <c s="34" t="s">
        <v>78</v>
      </c>
      <c s="34" t="s">
        <v>1431</v>
      </c>
      <c s="35" t="s">
        <v>5</v>
      </c>
      <c s="6" t="s">
        <v>1432</v>
      </c>
      <c s="36" t="s">
        <v>68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1026</v>
      </c>
      <c>
        <f>(M36*21)/100</f>
      </c>
      <c t="s">
        <v>27</v>
      </c>
    </row>
    <row r="37" spans="1:5" ht="89.25">
      <c r="A37" s="35" t="s">
        <v>54</v>
      </c>
      <c r="E37" s="39" t="s">
        <v>1433</v>
      </c>
    </row>
    <row r="38" spans="1:5" ht="12.75">
      <c r="A38" s="35" t="s">
        <v>55</v>
      </c>
      <c r="E38" s="40" t="s">
        <v>1422</v>
      </c>
    </row>
    <row r="39" spans="1:5" ht="51">
      <c r="A39" t="s">
        <v>57</v>
      </c>
      <c r="E39" s="39" t="s">
        <v>1427</v>
      </c>
    </row>
    <row r="40" spans="1:16" ht="12.75">
      <c r="A40" t="s">
        <v>49</v>
      </c>
      <c s="34" t="s">
        <v>82</v>
      </c>
      <c s="34" t="s">
        <v>1434</v>
      </c>
      <c s="35" t="s">
        <v>5</v>
      </c>
      <c s="6" t="s">
        <v>1435</v>
      </c>
      <c s="36" t="s">
        <v>68</v>
      </c>
      <c s="37">
        <v>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1026</v>
      </c>
      <c>
        <f>(M40*21)/100</f>
      </c>
      <c t="s">
        <v>27</v>
      </c>
    </row>
    <row r="41" spans="1:5" ht="102">
      <c r="A41" s="35" t="s">
        <v>54</v>
      </c>
      <c r="E41" s="39" t="s">
        <v>1436</v>
      </c>
    </row>
    <row r="42" spans="1:5" ht="12.75">
      <c r="A42" s="35" t="s">
        <v>55</v>
      </c>
      <c r="E42" s="40" t="s">
        <v>1422</v>
      </c>
    </row>
    <row r="43" spans="1:5" ht="76.5">
      <c r="A43" t="s">
        <v>57</v>
      </c>
      <c r="E43" s="39" t="s">
        <v>1423</v>
      </c>
    </row>
    <row r="44" spans="1:16" ht="12.75">
      <c r="A44" t="s">
        <v>49</v>
      </c>
      <c s="34" t="s">
        <v>86</v>
      </c>
      <c s="34" t="s">
        <v>1437</v>
      </c>
      <c s="35" t="s">
        <v>5</v>
      </c>
      <c s="6" t="s">
        <v>1438</v>
      </c>
      <c s="36" t="s">
        <v>68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1026</v>
      </c>
      <c>
        <f>(M44*21)/100</f>
      </c>
      <c t="s">
        <v>27</v>
      </c>
    </row>
    <row r="45" spans="1:5" ht="89.25">
      <c r="A45" s="35" t="s">
        <v>54</v>
      </c>
      <c r="E45" s="39" t="s">
        <v>1439</v>
      </c>
    </row>
    <row r="46" spans="1:5" ht="12.75">
      <c r="A46" s="35" t="s">
        <v>55</v>
      </c>
      <c r="E46" s="40" t="s">
        <v>1422</v>
      </c>
    </row>
    <row r="47" spans="1:5" ht="51">
      <c r="A47" t="s">
        <v>57</v>
      </c>
      <c r="E47" s="39" t="s">
        <v>1427</v>
      </c>
    </row>
    <row r="48" spans="1:16" ht="12.75">
      <c r="A48" t="s">
        <v>49</v>
      </c>
      <c s="34" t="s">
        <v>90</v>
      </c>
      <c s="34" t="s">
        <v>1440</v>
      </c>
      <c s="35" t="s">
        <v>5</v>
      </c>
      <c s="6" t="s">
        <v>1441</v>
      </c>
      <c s="36" t="s">
        <v>68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1026</v>
      </c>
      <c>
        <f>(M48*21)/100</f>
      </c>
      <c t="s">
        <v>27</v>
      </c>
    </row>
    <row r="49" spans="1:5" ht="102">
      <c r="A49" s="35" t="s">
        <v>54</v>
      </c>
      <c r="E49" s="39" t="s">
        <v>1442</v>
      </c>
    </row>
    <row r="50" spans="1:5" ht="25.5">
      <c r="A50" s="35" t="s">
        <v>55</v>
      </c>
      <c r="E50" s="40" t="s">
        <v>1443</v>
      </c>
    </row>
    <row r="51" spans="1:5" ht="76.5">
      <c r="A51" t="s">
        <v>57</v>
      </c>
      <c r="E51" s="39" t="s">
        <v>1423</v>
      </c>
    </row>
    <row r="52" spans="1:16" ht="12.75">
      <c r="A52" t="s">
        <v>49</v>
      </c>
      <c s="34" t="s">
        <v>94</v>
      </c>
      <c s="34" t="s">
        <v>1444</v>
      </c>
      <c s="35" t="s">
        <v>5</v>
      </c>
      <c s="6" t="s">
        <v>1445</v>
      </c>
      <c s="36" t="s">
        <v>68</v>
      </c>
      <c s="37">
        <v>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1026</v>
      </c>
      <c>
        <f>(M52*21)/100</f>
      </c>
      <c t="s">
        <v>27</v>
      </c>
    </row>
    <row r="53" spans="1:5" ht="89.25">
      <c r="A53" s="35" t="s">
        <v>54</v>
      </c>
      <c r="E53" s="39" t="s">
        <v>1446</v>
      </c>
    </row>
    <row r="54" spans="1:5" ht="25.5">
      <c r="A54" s="35" t="s">
        <v>55</v>
      </c>
      <c r="E54" s="40" t="s">
        <v>1443</v>
      </c>
    </row>
    <row r="55" spans="1:5" ht="51">
      <c r="A55" t="s">
        <v>57</v>
      </c>
      <c r="E55" s="39" t="s">
        <v>1427</v>
      </c>
    </row>
    <row r="56" spans="1:16" ht="12.75">
      <c r="A56" t="s">
        <v>49</v>
      </c>
      <c s="34" t="s">
        <v>98</v>
      </c>
      <c s="34" t="s">
        <v>1447</v>
      </c>
      <c s="35" t="s">
        <v>5</v>
      </c>
      <c s="6" t="s">
        <v>1448</v>
      </c>
      <c s="36" t="s">
        <v>68</v>
      </c>
      <c s="37">
        <v>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1026</v>
      </c>
      <c>
        <f>(M56*21)/100</f>
      </c>
      <c t="s">
        <v>27</v>
      </c>
    </row>
    <row r="57" spans="1:5" ht="12.75">
      <c r="A57" s="35" t="s">
        <v>54</v>
      </c>
      <c r="E57" s="39" t="s">
        <v>1449</v>
      </c>
    </row>
    <row r="58" spans="1:5" ht="38.25">
      <c r="A58" s="35" t="s">
        <v>55</v>
      </c>
      <c r="E58" s="40" t="s">
        <v>1450</v>
      </c>
    </row>
    <row r="59" spans="1:5" ht="89.25">
      <c r="A59" t="s">
        <v>57</v>
      </c>
      <c r="E59" s="39" t="s">
        <v>1451</v>
      </c>
    </row>
    <row r="60" spans="1:13" ht="12.75">
      <c r="A60" t="s">
        <v>46</v>
      </c>
      <c r="C60" s="31" t="s">
        <v>218</v>
      </c>
      <c r="E60" s="33" t="s">
        <v>219</v>
      </c>
      <c r="J60" s="32">
        <f>0</f>
      </c>
      <c s="32">
        <f>0</f>
      </c>
      <c s="32">
        <f>0+L61+L65</f>
      </c>
      <c s="32">
        <f>0+M61+M65</f>
      </c>
    </row>
    <row r="61" spans="1:16" ht="25.5">
      <c r="A61" t="s">
        <v>49</v>
      </c>
      <c s="34" t="s">
        <v>102</v>
      </c>
      <c s="34" t="s">
        <v>221</v>
      </c>
      <c s="35" t="s">
        <v>5</v>
      </c>
      <c s="6" t="s">
        <v>1452</v>
      </c>
      <c s="36" t="s">
        <v>224</v>
      </c>
      <c s="37">
        <v>4.05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25.5">
      <c r="A62" s="35" t="s">
        <v>54</v>
      </c>
      <c r="E62" s="39" t="s">
        <v>231</v>
      </c>
    </row>
    <row r="63" spans="1:5" ht="12.75">
      <c r="A63" s="35" t="s">
        <v>55</v>
      </c>
      <c r="E63" s="40" t="s">
        <v>1453</v>
      </c>
    </row>
    <row r="64" spans="1:5" ht="102">
      <c r="A64" t="s">
        <v>57</v>
      </c>
      <c r="E64" s="39" t="s">
        <v>225</v>
      </c>
    </row>
    <row r="65" spans="1:16" ht="25.5">
      <c r="A65" t="s">
        <v>49</v>
      </c>
      <c s="34" t="s">
        <v>106</v>
      </c>
      <c s="34" t="s">
        <v>227</v>
      </c>
      <c s="35" t="s">
        <v>5</v>
      </c>
      <c s="6" t="s">
        <v>229</v>
      </c>
      <c s="36" t="s">
        <v>224</v>
      </c>
      <c s="37">
        <v>0.3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230</v>
      </c>
      <c>
        <f>(M65*21)/100</f>
      </c>
      <c t="s">
        <v>27</v>
      </c>
    </row>
    <row r="66" spans="1:5" ht="25.5">
      <c r="A66" s="35" t="s">
        <v>54</v>
      </c>
      <c r="E66" s="39" t="s">
        <v>231</v>
      </c>
    </row>
    <row r="67" spans="1:5" ht="12.75">
      <c r="A67" s="35" t="s">
        <v>55</v>
      </c>
      <c r="E67" s="40" t="s">
        <v>56</v>
      </c>
    </row>
    <row r="68" spans="1:5" ht="102">
      <c r="A68" t="s">
        <v>57</v>
      </c>
      <c r="E68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1406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1406</v>
      </c>
      <c r="E4" s="26" t="s">
        <v>1407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COUNTIFS(L8:L22,"=0",A8:A22,"P")+COUNTIFS(L8:L22,"",A8:A22,"P")+SUM(Q8:Q22)</f>
      </c>
    </row>
    <row r="8" spans="1:13" ht="12.75">
      <c r="A8" t="s">
        <v>44</v>
      </c>
      <c r="C8" s="28" t="s">
        <v>1456</v>
      </c>
      <c r="E8" s="30" t="s">
        <v>1455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86</v>
      </c>
      <c r="E9" s="33" t="s">
        <v>1035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1457</v>
      </c>
      <c s="35" t="s">
        <v>5</v>
      </c>
      <c s="6" t="s">
        <v>1458</v>
      </c>
      <c s="36" t="s">
        <v>68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1026</v>
      </c>
      <c>
        <f>(M10*21)/100</f>
      </c>
      <c t="s">
        <v>27</v>
      </c>
    </row>
    <row r="11" spans="1:5" ht="51">
      <c r="A11" s="35" t="s">
        <v>54</v>
      </c>
      <c r="E11" s="39" t="s">
        <v>1459</v>
      </c>
    </row>
    <row r="12" spans="1:5" ht="12.75">
      <c r="A12" s="35" t="s">
        <v>55</v>
      </c>
      <c r="E12" s="40" t="s">
        <v>1422</v>
      </c>
    </row>
    <row r="13" spans="1:5" ht="63.75">
      <c r="A13" t="s">
        <v>57</v>
      </c>
      <c r="E13" s="39" t="s">
        <v>1460</v>
      </c>
    </row>
    <row r="14" spans="1:16" ht="12.75">
      <c r="A14" t="s">
        <v>49</v>
      </c>
      <c s="34" t="s">
        <v>27</v>
      </c>
      <c s="34" t="s">
        <v>1461</v>
      </c>
      <c s="35" t="s">
        <v>5</v>
      </c>
      <c s="6" t="s">
        <v>1462</v>
      </c>
      <c s="36" t="s">
        <v>68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1026</v>
      </c>
      <c>
        <f>(M14*21)/100</f>
      </c>
      <c t="s">
        <v>27</v>
      </c>
    </row>
    <row r="15" spans="1:5" ht="51">
      <c r="A15" s="35" t="s">
        <v>54</v>
      </c>
      <c r="E15" s="39" t="s">
        <v>1463</v>
      </c>
    </row>
    <row r="16" spans="1:5" ht="12.75">
      <c r="A16" s="35" t="s">
        <v>55</v>
      </c>
      <c r="E16" s="40" t="s">
        <v>1422</v>
      </c>
    </row>
    <row r="17" spans="1:5" ht="63.75">
      <c r="A17" t="s">
        <v>57</v>
      </c>
      <c r="E17" s="39" t="s">
        <v>1460</v>
      </c>
    </row>
    <row r="18" spans="1:16" ht="12.75">
      <c r="A18" t="s">
        <v>49</v>
      </c>
      <c s="34" t="s">
        <v>26</v>
      </c>
      <c s="34" t="s">
        <v>1464</v>
      </c>
      <c s="35" t="s">
        <v>5</v>
      </c>
      <c s="6" t="s">
        <v>1465</v>
      </c>
      <c s="36" t="s">
        <v>68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1026</v>
      </c>
      <c>
        <f>(M18*21)/100</f>
      </c>
      <c t="s">
        <v>27</v>
      </c>
    </row>
    <row r="19" spans="1:5" ht="51">
      <c r="A19" s="35" t="s">
        <v>54</v>
      </c>
      <c r="E19" s="39" t="s">
        <v>1466</v>
      </c>
    </row>
    <row r="20" spans="1:5" ht="12.75">
      <c r="A20" s="35" t="s">
        <v>55</v>
      </c>
      <c r="E20" s="40" t="s">
        <v>1422</v>
      </c>
    </row>
    <row r="21" spans="1:5" ht="63.75">
      <c r="A21" t="s">
        <v>57</v>
      </c>
      <c r="E21" s="39" t="s">
        <v>1460</v>
      </c>
    </row>
    <row r="22" spans="1:16" ht="12.75">
      <c r="A22" t="s">
        <v>49</v>
      </c>
      <c s="34" t="s">
        <v>65</v>
      </c>
      <c s="34" t="s">
        <v>1467</v>
      </c>
      <c s="35" t="s">
        <v>5</v>
      </c>
      <c s="6" t="s">
        <v>1468</v>
      </c>
      <c s="36" t="s">
        <v>68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1026</v>
      </c>
      <c>
        <f>(M22*21)/100</f>
      </c>
      <c t="s">
        <v>27</v>
      </c>
    </row>
    <row r="23" spans="1:5" ht="51">
      <c r="A23" s="35" t="s">
        <v>54</v>
      </c>
      <c r="E23" s="39" t="s">
        <v>1469</v>
      </c>
    </row>
    <row r="24" spans="1:5" ht="25.5">
      <c r="A24" s="35" t="s">
        <v>55</v>
      </c>
      <c r="E24" s="40" t="s">
        <v>1443</v>
      </c>
    </row>
    <row r="25" spans="1:5" ht="63.75">
      <c r="A25" t="s">
        <v>57</v>
      </c>
      <c r="E25" s="39" t="s">
        <v>1460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1470</v>
      </c>
      <c r="E4" s="26" t="s">
        <v>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COUNTIFS(L8:L139,"=0",A8:A139,"P")+COUNTIFS(L8:L139,"",A8:A139,"P")+SUM(Q8:Q139)</f>
      </c>
    </row>
    <row r="8" spans="1:13" ht="25.5">
      <c r="A8" t="s">
        <v>44</v>
      </c>
      <c r="C8" s="28" t="s">
        <v>1473</v>
      </c>
      <c r="E8" s="30" t="s">
        <v>1472</v>
      </c>
      <c r="J8" s="29">
        <f>0+J9+J18+J23+J36+J65+J138</f>
      </c>
      <c s="29">
        <f>0+K9+K18+K23+K36+K65+K138</f>
      </c>
      <c s="29">
        <f>0+L9+L18+L23+L36+L65+L138</f>
      </c>
      <c s="29">
        <f>0+M9+M18+M23+M36+M65+M138</f>
      </c>
    </row>
    <row r="9" spans="1:13" ht="12.75">
      <c r="A9" t="s">
        <v>46</v>
      </c>
      <c r="C9" s="31" t="s">
        <v>102</v>
      </c>
      <c r="E9" s="33" t="s">
        <v>1474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59</v>
      </c>
      <c s="35" t="s">
        <v>5</v>
      </c>
      <c s="6" t="s">
        <v>60</v>
      </c>
      <c s="36" t="s">
        <v>52</v>
      </c>
      <c s="37">
        <v>156.8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318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571</v>
      </c>
      <c s="35" t="s">
        <v>5</v>
      </c>
      <c s="6" t="s">
        <v>572</v>
      </c>
      <c s="36" t="s">
        <v>52</v>
      </c>
      <c s="37">
        <v>19.6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318.75">
      <c r="A17" t="s">
        <v>57</v>
      </c>
      <c r="E17" s="39" t="s">
        <v>58</v>
      </c>
    </row>
    <row r="18" spans="1:13" ht="12.75">
      <c r="A18" t="s">
        <v>46</v>
      </c>
      <c r="C18" s="31" t="s">
        <v>120</v>
      </c>
      <c r="E18" s="33" t="s">
        <v>1475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61</v>
      </c>
      <c s="35" t="s">
        <v>5</v>
      </c>
      <c s="6" t="s">
        <v>62</v>
      </c>
      <c s="36" t="s">
        <v>52</v>
      </c>
      <c s="37">
        <v>156.8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63</v>
      </c>
    </row>
    <row r="21" spans="1:5" ht="12.75">
      <c r="A21" s="35" t="s">
        <v>55</v>
      </c>
      <c r="E21" s="40" t="s">
        <v>5</v>
      </c>
    </row>
    <row r="22" spans="1:5" ht="229.5">
      <c r="A22" t="s">
        <v>57</v>
      </c>
      <c r="E22" s="39" t="s">
        <v>64</v>
      </c>
    </row>
    <row r="23" spans="1:13" ht="12.75">
      <c r="A23" t="s">
        <v>46</v>
      </c>
      <c r="C23" s="31" t="s">
        <v>125</v>
      </c>
      <c r="E23" s="33" t="s">
        <v>1476</v>
      </c>
      <c r="J23" s="32">
        <f>0</f>
      </c>
      <c s="32">
        <f>0</f>
      </c>
      <c s="32">
        <f>0+L24+L28+L32</f>
      </c>
      <c s="32">
        <f>0+M24+M28+M32</f>
      </c>
    </row>
    <row r="24" spans="1:16" ht="12.75">
      <c r="A24" t="s">
        <v>49</v>
      </c>
      <c s="34" t="s">
        <v>65</v>
      </c>
      <c s="34" t="s">
        <v>878</v>
      </c>
      <c s="35" t="s">
        <v>5</v>
      </c>
      <c s="6" t="s">
        <v>879</v>
      </c>
      <c s="36" t="s">
        <v>625</v>
      </c>
      <c s="37">
        <v>280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55</v>
      </c>
      <c r="E26" s="40" t="s">
        <v>5</v>
      </c>
    </row>
    <row r="27" spans="1:5" ht="25.5">
      <c r="A27" t="s">
        <v>57</v>
      </c>
      <c r="E27" s="39" t="s">
        <v>880</v>
      </c>
    </row>
    <row r="28" spans="1:16" ht="12.75">
      <c r="A28" t="s">
        <v>49</v>
      </c>
      <c s="34" t="s">
        <v>70</v>
      </c>
      <c s="34" t="s">
        <v>1477</v>
      </c>
      <c s="35" t="s">
        <v>5</v>
      </c>
      <c s="6" t="s">
        <v>1478</v>
      </c>
      <c s="36" t="s">
        <v>625</v>
      </c>
      <c s="37">
        <v>60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1026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55</v>
      </c>
      <c r="E30" s="40" t="s">
        <v>5</v>
      </c>
    </row>
    <row r="31" spans="1:5" ht="25.5">
      <c r="A31" t="s">
        <v>57</v>
      </c>
      <c r="E31" s="39" t="s">
        <v>1479</v>
      </c>
    </row>
    <row r="32" spans="1:16" ht="12.75">
      <c r="A32" t="s">
        <v>49</v>
      </c>
      <c s="34" t="s">
        <v>73</v>
      </c>
      <c s="34" t="s">
        <v>1480</v>
      </c>
      <c s="35" t="s">
        <v>5</v>
      </c>
      <c s="6" t="s">
        <v>1481</v>
      </c>
      <c s="36" t="s">
        <v>625</v>
      </c>
      <c s="37">
        <v>15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1026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55</v>
      </c>
      <c r="E34" s="40" t="s">
        <v>5</v>
      </c>
    </row>
    <row r="35" spans="1:5" ht="25.5">
      <c r="A35" t="s">
        <v>57</v>
      </c>
      <c r="E35" s="39" t="s">
        <v>1482</v>
      </c>
    </row>
    <row r="36" spans="1:13" ht="12.75">
      <c r="A36" t="s">
        <v>46</v>
      </c>
      <c r="C36" s="31" t="s">
        <v>409</v>
      </c>
      <c r="E36" s="33" t="s">
        <v>1483</v>
      </c>
      <c r="J36" s="32">
        <f>0</f>
      </c>
      <c s="32">
        <f>0</f>
      </c>
      <c s="32">
        <f>0+L37+L41+L45+L49+L53+L57+L61</f>
      </c>
      <c s="32">
        <f>0+M37+M41+M45+M49+M53+M57+M61</f>
      </c>
    </row>
    <row r="37" spans="1:16" ht="25.5">
      <c r="A37" t="s">
        <v>49</v>
      </c>
      <c s="34" t="s">
        <v>78</v>
      </c>
      <c s="34" t="s">
        <v>66</v>
      </c>
      <c s="35" t="s">
        <v>5</v>
      </c>
      <c s="6" t="s">
        <v>67</v>
      </c>
      <c s="36" t="s">
        <v>68</v>
      </c>
      <c s="37">
        <v>20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12.75">
      <c r="A39" s="35" t="s">
        <v>55</v>
      </c>
      <c r="E39" s="40" t="s">
        <v>1484</v>
      </c>
    </row>
    <row r="40" spans="1:5" ht="76.5">
      <c r="A40" t="s">
        <v>57</v>
      </c>
      <c r="E40" s="39" t="s">
        <v>69</v>
      </c>
    </row>
    <row r="41" spans="1:16" ht="12.75">
      <c r="A41" t="s">
        <v>49</v>
      </c>
      <c s="34" t="s">
        <v>82</v>
      </c>
      <c s="34" t="s">
        <v>71</v>
      </c>
      <c s="35" t="s">
        <v>5</v>
      </c>
      <c s="6" t="s">
        <v>72</v>
      </c>
      <c s="36" t="s">
        <v>68</v>
      </c>
      <c s="37">
        <v>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55</v>
      </c>
      <c r="E43" s="40" t="s">
        <v>5</v>
      </c>
    </row>
    <row r="44" spans="1:5" ht="76.5">
      <c r="A44" t="s">
        <v>57</v>
      </c>
      <c r="E44" s="39" t="s">
        <v>69</v>
      </c>
    </row>
    <row r="45" spans="1:16" ht="25.5">
      <c r="A45" t="s">
        <v>49</v>
      </c>
      <c s="34" t="s">
        <v>86</v>
      </c>
      <c s="34" t="s">
        <v>1485</v>
      </c>
      <c s="35" t="s">
        <v>5</v>
      </c>
      <c s="6" t="s">
        <v>1486</v>
      </c>
      <c s="36" t="s">
        <v>76</v>
      </c>
      <c s="37">
        <v>320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55</v>
      </c>
      <c r="E47" s="40" t="s">
        <v>1484</v>
      </c>
    </row>
    <row r="48" spans="1:5" ht="76.5">
      <c r="A48" t="s">
        <v>57</v>
      </c>
      <c r="E48" s="39" t="s">
        <v>1487</v>
      </c>
    </row>
    <row r="49" spans="1:16" ht="25.5">
      <c r="A49" t="s">
        <v>49</v>
      </c>
      <c s="34" t="s">
        <v>90</v>
      </c>
      <c s="34" t="s">
        <v>603</v>
      </c>
      <c s="35" t="s">
        <v>5</v>
      </c>
      <c s="6" t="s">
        <v>604</v>
      </c>
      <c s="36" t="s">
        <v>76</v>
      </c>
      <c s="37">
        <v>560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12.75">
      <c r="A51" s="35" t="s">
        <v>55</v>
      </c>
      <c r="E51" s="40" t="s">
        <v>1484</v>
      </c>
    </row>
    <row r="52" spans="1:5" ht="76.5">
      <c r="A52" t="s">
        <v>57</v>
      </c>
      <c r="E52" s="39" t="s">
        <v>1487</v>
      </c>
    </row>
    <row r="53" spans="1:16" ht="25.5">
      <c r="A53" t="s">
        <v>49</v>
      </c>
      <c s="34" t="s">
        <v>94</v>
      </c>
      <c s="34" t="s">
        <v>103</v>
      </c>
      <c s="35" t="s">
        <v>5</v>
      </c>
      <c s="6" t="s">
        <v>104</v>
      </c>
      <c s="36" t="s">
        <v>68</v>
      </c>
      <c s="37">
        <v>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55</v>
      </c>
      <c r="E55" s="40" t="s">
        <v>1484</v>
      </c>
    </row>
    <row r="56" spans="1:5" ht="38.25">
      <c r="A56" t="s">
        <v>57</v>
      </c>
      <c r="E56" s="39" t="s">
        <v>105</v>
      </c>
    </row>
    <row r="57" spans="1:16" ht="12.75">
      <c r="A57" t="s">
        <v>49</v>
      </c>
      <c s="34" t="s">
        <v>98</v>
      </c>
      <c s="34" t="s">
        <v>440</v>
      </c>
      <c s="35" t="s">
        <v>5</v>
      </c>
      <c s="6" t="s">
        <v>441</v>
      </c>
      <c s="36" t="s">
        <v>76</v>
      </c>
      <c s="37">
        <v>880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55</v>
      </c>
      <c r="E59" s="40" t="s">
        <v>1484</v>
      </c>
    </row>
    <row r="60" spans="1:5" ht="127.5">
      <c r="A60" t="s">
        <v>57</v>
      </c>
      <c r="E60" s="39" t="s">
        <v>1488</v>
      </c>
    </row>
    <row r="61" spans="1:16" ht="12.75">
      <c r="A61" t="s">
        <v>49</v>
      </c>
      <c s="34" t="s">
        <v>102</v>
      </c>
      <c s="34" t="s">
        <v>1489</v>
      </c>
      <c s="35" t="s">
        <v>5</v>
      </c>
      <c s="6" t="s">
        <v>1490</v>
      </c>
      <c s="36" t="s">
        <v>316</v>
      </c>
      <c s="37">
        <v>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1026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55</v>
      </c>
      <c r="E63" s="40" t="s">
        <v>5</v>
      </c>
    </row>
    <row r="64" spans="1:5" ht="153">
      <c r="A64" t="s">
        <v>57</v>
      </c>
      <c r="E64" s="39" t="s">
        <v>1491</v>
      </c>
    </row>
    <row r="65" spans="1:13" ht="12.75">
      <c r="A65" t="s">
        <v>46</v>
      </c>
      <c r="C65" s="31" t="s">
        <v>421</v>
      </c>
      <c r="E65" s="33" t="s">
        <v>1492</v>
      </c>
      <c r="J65" s="32">
        <f>0</f>
      </c>
      <c s="32">
        <f>0</f>
      </c>
      <c s="32">
        <f>0+L66+L70+L74+L78+L82+L86+L90+L94+L98+L102+L106+L110+L114+L118+L122+L126+L130+L134</f>
      </c>
      <c s="32">
        <f>0+M66+M70+M74+M78+M82+M86+M90+M94+M98+M102+M106+M110+M114+M118+M122+M126+M130+M134</f>
      </c>
    </row>
    <row r="66" spans="1:16" ht="25.5">
      <c r="A66" t="s">
        <v>49</v>
      </c>
      <c s="34" t="s">
        <v>106</v>
      </c>
      <c s="34" t="s">
        <v>1493</v>
      </c>
      <c s="35" t="s">
        <v>5</v>
      </c>
      <c s="6" t="s">
        <v>1494</v>
      </c>
      <c s="36" t="s">
        <v>68</v>
      </c>
      <c s="37">
        <v>10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</v>
      </c>
    </row>
    <row r="69" spans="1:5" ht="89.25">
      <c r="A69" t="s">
        <v>57</v>
      </c>
      <c r="E69" s="39" t="s">
        <v>1495</v>
      </c>
    </row>
    <row r="70" spans="1:16" ht="12.75">
      <c r="A70" t="s">
        <v>49</v>
      </c>
      <c s="34" t="s">
        <v>110</v>
      </c>
      <c s="34" t="s">
        <v>401</v>
      </c>
      <c s="35" t="s">
        <v>5</v>
      </c>
      <c s="6" t="s">
        <v>402</v>
      </c>
      <c s="36" t="s">
        <v>76</v>
      </c>
      <c s="37">
        <v>320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1496</v>
      </c>
    </row>
    <row r="73" spans="1:5" ht="89.25">
      <c r="A73" t="s">
        <v>57</v>
      </c>
      <c r="E73" s="39" t="s">
        <v>1497</v>
      </c>
    </row>
    <row r="74" spans="1:16" ht="12.75">
      <c r="A74" t="s">
        <v>49</v>
      </c>
      <c s="34" t="s">
        <v>116</v>
      </c>
      <c s="34" t="s">
        <v>1498</v>
      </c>
      <c s="35" t="s">
        <v>5</v>
      </c>
      <c s="6" t="s">
        <v>1499</v>
      </c>
      <c s="36" t="s">
        <v>76</v>
      </c>
      <c s="37">
        <v>560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1496</v>
      </c>
    </row>
    <row r="77" spans="1:5" ht="89.25">
      <c r="A77" t="s">
        <v>57</v>
      </c>
      <c r="E77" s="39" t="s">
        <v>1497</v>
      </c>
    </row>
    <row r="78" spans="1:16" ht="25.5">
      <c r="A78" t="s">
        <v>49</v>
      </c>
      <c s="34" t="s">
        <v>120</v>
      </c>
      <c s="34" t="s">
        <v>404</v>
      </c>
      <c s="35" t="s">
        <v>5</v>
      </c>
      <c s="6" t="s">
        <v>405</v>
      </c>
      <c s="36" t="s">
        <v>68</v>
      </c>
      <c s="37">
        <v>16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5</v>
      </c>
    </row>
    <row r="81" spans="1:5" ht="102">
      <c r="A81" t="s">
        <v>57</v>
      </c>
      <c r="E81" s="39" t="s">
        <v>1500</v>
      </c>
    </row>
    <row r="82" spans="1:16" ht="25.5">
      <c r="A82" t="s">
        <v>49</v>
      </c>
      <c s="34" t="s">
        <v>125</v>
      </c>
      <c s="34" t="s">
        <v>1501</v>
      </c>
      <c s="35" t="s">
        <v>5</v>
      </c>
      <c s="6" t="s">
        <v>1502</v>
      </c>
      <c s="36" t="s">
        <v>68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1503</v>
      </c>
    </row>
    <row r="85" spans="1:5" ht="102">
      <c r="A85" t="s">
        <v>57</v>
      </c>
      <c r="E85" s="39" t="s">
        <v>1500</v>
      </c>
    </row>
    <row r="86" spans="1:16" ht="12.75">
      <c r="A86" t="s">
        <v>49</v>
      </c>
      <c s="34" t="s">
        <v>129</v>
      </c>
      <c s="34" t="s">
        <v>1504</v>
      </c>
      <c s="35" t="s">
        <v>5</v>
      </c>
      <c s="6" t="s">
        <v>1505</v>
      </c>
      <c s="36" t="s">
        <v>76</v>
      </c>
      <c s="37">
        <v>17.6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1506</v>
      </c>
    </row>
    <row r="89" spans="1:5" ht="102">
      <c r="A89" t="s">
        <v>57</v>
      </c>
      <c r="E89" s="39" t="s">
        <v>1507</v>
      </c>
    </row>
    <row r="90" spans="1:16" ht="25.5">
      <c r="A90" t="s">
        <v>49</v>
      </c>
      <c s="34" t="s">
        <v>133</v>
      </c>
      <c s="34" t="s">
        <v>1508</v>
      </c>
      <c s="35" t="s">
        <v>5</v>
      </c>
      <c s="6" t="s">
        <v>1509</v>
      </c>
      <c s="36" t="s">
        <v>68</v>
      </c>
      <c s="37">
        <v>36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5</v>
      </c>
    </row>
    <row r="93" spans="1:5" ht="89.25">
      <c r="A93" t="s">
        <v>57</v>
      </c>
      <c r="E93" s="39" t="s">
        <v>1510</v>
      </c>
    </row>
    <row r="94" spans="1:16" ht="25.5">
      <c r="A94" t="s">
        <v>49</v>
      </c>
      <c s="34" t="s">
        <v>137</v>
      </c>
      <c s="34" t="s">
        <v>1511</v>
      </c>
      <c s="35" t="s">
        <v>5</v>
      </c>
      <c s="6" t="s">
        <v>1512</v>
      </c>
      <c s="36" t="s">
        <v>68</v>
      </c>
      <c s="37">
        <v>42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5</v>
      </c>
    </row>
    <row r="97" spans="1:5" ht="89.25">
      <c r="A97" t="s">
        <v>57</v>
      </c>
      <c r="E97" s="39" t="s">
        <v>1510</v>
      </c>
    </row>
    <row r="98" spans="1:16" ht="25.5">
      <c r="A98" t="s">
        <v>49</v>
      </c>
      <c s="34" t="s">
        <v>141</v>
      </c>
      <c s="34" t="s">
        <v>368</v>
      </c>
      <c s="35" t="s">
        <v>5</v>
      </c>
      <c s="6" t="s">
        <v>369</v>
      </c>
      <c s="36" t="s">
        <v>68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1484</v>
      </c>
    </row>
    <row r="101" spans="1:5" ht="114.75">
      <c r="A101" t="s">
        <v>57</v>
      </c>
      <c r="E101" s="39" t="s">
        <v>1513</v>
      </c>
    </row>
    <row r="102" spans="1:16" ht="38.25">
      <c r="A102" t="s">
        <v>49</v>
      </c>
      <c s="34" t="s">
        <v>146</v>
      </c>
      <c s="34" t="s">
        <v>371</v>
      </c>
      <c s="35" t="s">
        <v>5</v>
      </c>
      <c s="6" t="s">
        <v>372</v>
      </c>
      <c s="36" t="s">
        <v>68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55</v>
      </c>
      <c r="E104" s="40" t="s">
        <v>1484</v>
      </c>
    </row>
    <row r="105" spans="1:5" ht="114.75">
      <c r="A105" t="s">
        <v>57</v>
      </c>
      <c r="E105" s="39" t="s">
        <v>1513</v>
      </c>
    </row>
    <row r="106" spans="1:16" ht="25.5">
      <c r="A106" t="s">
        <v>49</v>
      </c>
      <c s="34" t="s">
        <v>150</v>
      </c>
      <c s="34" t="s">
        <v>359</v>
      </c>
      <c s="35" t="s">
        <v>5</v>
      </c>
      <c s="6" t="s">
        <v>360</v>
      </c>
      <c s="36" t="s">
        <v>68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55</v>
      </c>
      <c r="E108" s="40" t="s">
        <v>1484</v>
      </c>
    </row>
    <row r="109" spans="1:5" ht="89.25">
      <c r="A109" t="s">
        <v>57</v>
      </c>
      <c r="E109" s="39" t="s">
        <v>1514</v>
      </c>
    </row>
    <row r="110" spans="1:16" ht="12.75">
      <c r="A110" t="s">
        <v>49</v>
      </c>
      <c s="34" t="s">
        <v>153</v>
      </c>
      <c s="34" t="s">
        <v>1515</v>
      </c>
      <c s="35" t="s">
        <v>5</v>
      </c>
      <c s="6" t="s">
        <v>1516</v>
      </c>
      <c s="36" t="s">
        <v>68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55</v>
      </c>
      <c r="E112" s="40" t="s">
        <v>1484</v>
      </c>
    </row>
    <row r="113" spans="1:5" ht="76.5">
      <c r="A113" t="s">
        <v>57</v>
      </c>
      <c r="E113" s="39" t="s">
        <v>1517</v>
      </c>
    </row>
    <row r="114" spans="1:16" ht="12.75">
      <c r="A114" t="s">
        <v>49</v>
      </c>
      <c s="34" t="s">
        <v>156</v>
      </c>
      <c s="34" t="s">
        <v>362</v>
      </c>
      <c s="35" t="s">
        <v>5</v>
      </c>
      <c s="6" t="s">
        <v>363</v>
      </c>
      <c s="36" t="s">
        <v>316</v>
      </c>
      <c s="37">
        <v>48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55</v>
      </c>
      <c r="E116" s="40" t="s">
        <v>1484</v>
      </c>
    </row>
    <row r="117" spans="1:5" ht="89.25">
      <c r="A117" t="s">
        <v>57</v>
      </c>
      <c r="E117" s="39" t="s">
        <v>1518</v>
      </c>
    </row>
    <row r="118" spans="1:16" ht="12.75">
      <c r="A118" t="s">
        <v>49</v>
      </c>
      <c s="34" t="s">
        <v>159</v>
      </c>
      <c s="34" t="s">
        <v>1519</v>
      </c>
      <c s="35" t="s">
        <v>5</v>
      </c>
      <c s="6" t="s">
        <v>1520</v>
      </c>
      <c s="36" t="s">
        <v>316</v>
      </c>
      <c s="37">
        <v>24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55</v>
      </c>
      <c r="E120" s="40" t="s">
        <v>1484</v>
      </c>
    </row>
    <row r="121" spans="1:5" ht="89.25">
      <c r="A121" t="s">
        <v>57</v>
      </c>
      <c r="E121" s="39" t="s">
        <v>1521</v>
      </c>
    </row>
    <row r="122" spans="1:16" ht="12.75">
      <c r="A122" t="s">
        <v>49</v>
      </c>
      <c s="34" t="s">
        <v>162</v>
      </c>
      <c s="34" t="s">
        <v>365</v>
      </c>
      <c s="35" t="s">
        <v>5</v>
      </c>
      <c s="6" t="s">
        <v>366</v>
      </c>
      <c s="36" t="s">
        <v>316</v>
      </c>
      <c s="37">
        <v>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55</v>
      </c>
      <c r="E124" s="40" t="s">
        <v>1484</v>
      </c>
    </row>
    <row r="125" spans="1:5" ht="89.25">
      <c r="A125" t="s">
        <v>57</v>
      </c>
      <c r="E125" s="39" t="s">
        <v>1522</v>
      </c>
    </row>
    <row r="126" spans="1:16" ht="12.75">
      <c r="A126" t="s">
        <v>49</v>
      </c>
      <c s="34" t="s">
        <v>166</v>
      </c>
      <c s="34" t="s">
        <v>353</v>
      </c>
      <c s="35" t="s">
        <v>5</v>
      </c>
      <c s="6" t="s">
        <v>354</v>
      </c>
      <c s="36" t="s">
        <v>316</v>
      </c>
      <c s="37">
        <v>16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55</v>
      </c>
      <c r="E128" s="40" t="s">
        <v>1484</v>
      </c>
    </row>
    <row r="129" spans="1:5" ht="89.25">
      <c r="A129" t="s">
        <v>57</v>
      </c>
      <c r="E129" s="39" t="s">
        <v>1523</v>
      </c>
    </row>
    <row r="130" spans="1:16" ht="12.75">
      <c r="A130" t="s">
        <v>49</v>
      </c>
      <c s="34" t="s">
        <v>170</v>
      </c>
      <c s="34" t="s">
        <v>1524</v>
      </c>
      <c s="35" t="s">
        <v>5</v>
      </c>
      <c s="6" t="s">
        <v>1525</v>
      </c>
      <c s="36" t="s">
        <v>113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1026</v>
      </c>
      <c>
        <f>(M130*21)/100</f>
      </c>
      <c t="s">
        <v>27</v>
      </c>
    </row>
    <row r="131" spans="1:5" ht="12.75">
      <c r="A131" s="35" t="s">
        <v>54</v>
      </c>
      <c r="E131" s="39" t="s">
        <v>1526</v>
      </c>
    </row>
    <row r="132" spans="1:5" ht="12.75">
      <c r="A132" s="35" t="s">
        <v>55</v>
      </c>
      <c r="E132" s="40" t="s">
        <v>1527</v>
      </c>
    </row>
    <row r="133" spans="1:5" ht="12.75">
      <c r="A133" t="s">
        <v>57</v>
      </c>
      <c r="E133" s="39" t="s">
        <v>242</v>
      </c>
    </row>
    <row r="134" spans="1:16" ht="25.5">
      <c r="A134" t="s">
        <v>49</v>
      </c>
      <c s="34" t="s">
        <v>173</v>
      </c>
      <c s="34" t="s">
        <v>1528</v>
      </c>
      <c s="35" t="s">
        <v>5</v>
      </c>
      <c s="6" t="s">
        <v>1529</v>
      </c>
      <c s="36" t="s">
        <v>68</v>
      </c>
      <c s="37">
        <v>78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1026</v>
      </c>
      <c>
        <f>(M134*21)/100</f>
      </c>
      <c t="s">
        <v>27</v>
      </c>
    </row>
    <row r="135" spans="1:5" ht="12.75">
      <c r="A135" s="35" t="s">
        <v>54</v>
      </c>
      <c r="E135" s="39" t="s">
        <v>1526</v>
      </c>
    </row>
    <row r="136" spans="1:5" ht="12.75">
      <c r="A136" s="35" t="s">
        <v>55</v>
      </c>
      <c r="E136" s="40" t="s">
        <v>5</v>
      </c>
    </row>
    <row r="137" spans="1:5" ht="12.75">
      <c r="A137" t="s">
        <v>57</v>
      </c>
      <c r="E137" s="39" t="s">
        <v>488</v>
      </c>
    </row>
    <row r="138" spans="1:13" ht="12.75">
      <c r="A138" t="s">
        <v>46</v>
      </c>
      <c r="C138" s="31" t="s">
        <v>218</v>
      </c>
      <c r="E138" s="33" t="s">
        <v>647</v>
      </c>
      <c r="J138" s="32">
        <f>0</f>
      </c>
      <c s="32">
        <f>0</f>
      </c>
      <c s="32">
        <f>0+L139</f>
      </c>
      <c s="32">
        <f>0+M139</f>
      </c>
    </row>
    <row r="139" spans="1:16" ht="25.5">
      <c r="A139" t="s">
        <v>49</v>
      </c>
      <c s="34" t="s">
        <v>176</v>
      </c>
      <c s="34" t="s">
        <v>525</v>
      </c>
      <c s="35" t="s">
        <v>526</v>
      </c>
      <c s="6" t="s">
        <v>1530</v>
      </c>
      <c s="36" t="s">
        <v>224</v>
      </c>
      <c s="37">
        <v>0.1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230</v>
      </c>
      <c>
        <f>(M139*21)/100</f>
      </c>
      <c t="s">
        <v>27</v>
      </c>
    </row>
    <row r="140" spans="1:5" ht="25.5">
      <c r="A140" s="35" t="s">
        <v>54</v>
      </c>
      <c r="E140" s="39" t="s">
        <v>231</v>
      </c>
    </row>
    <row r="141" spans="1:5" ht="12.75">
      <c r="A141" s="35" t="s">
        <v>55</v>
      </c>
      <c r="E141" s="40" t="s">
        <v>5</v>
      </c>
    </row>
    <row r="142" spans="1:5" ht="102">
      <c r="A142" t="s">
        <v>57</v>
      </c>
      <c r="E142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COUNTIFS(L8:L188,"=0",A8:A188,"P")+COUNTIFS(L8:L188,"",A8:A188,"P")+SUM(Q8:Q188)</f>
      </c>
    </row>
    <row r="8" spans="1:13" ht="12.75">
      <c r="A8" t="s">
        <v>44</v>
      </c>
      <c r="C8" s="28" t="s">
        <v>45</v>
      </c>
      <c r="E8" s="30" t="s">
        <v>17</v>
      </c>
      <c r="J8" s="29">
        <f>0+J9+J66+J179</f>
      </c>
      <c s="29">
        <f>0+K9+K66+K179</f>
      </c>
      <c s="29">
        <f>0+L9+L66+L179</f>
      </c>
      <c s="29">
        <f>0+M9+M66+M179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49</v>
      </c>
      <c s="34" t="s">
        <v>47</v>
      </c>
      <c s="34" t="s">
        <v>50</v>
      </c>
      <c s="35" t="s">
        <v>5</v>
      </c>
      <c s="6" t="s">
        <v>51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318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5</v>
      </c>
      <c s="6" t="s">
        <v>60</v>
      </c>
      <c s="36" t="s">
        <v>52</v>
      </c>
      <c s="37">
        <v>4.375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56</v>
      </c>
    </row>
    <row r="17" spans="1:5" ht="318.75">
      <c r="A17" t="s">
        <v>57</v>
      </c>
      <c r="E17" s="39" t="s">
        <v>58</v>
      </c>
    </row>
    <row r="18" spans="1:16" ht="12.75">
      <c r="A18" t="s">
        <v>49</v>
      </c>
      <c s="34" t="s">
        <v>26</v>
      </c>
      <c s="34" t="s">
        <v>61</v>
      </c>
      <c s="35" t="s">
        <v>5</v>
      </c>
      <c s="6" t="s">
        <v>62</v>
      </c>
      <c s="36" t="s">
        <v>52</v>
      </c>
      <c s="37">
        <v>5.125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63</v>
      </c>
    </row>
    <row r="20" spans="1:5" ht="12.75">
      <c r="A20" s="35" t="s">
        <v>55</v>
      </c>
      <c r="E20" s="40" t="s">
        <v>56</v>
      </c>
    </row>
    <row r="21" spans="1:5" ht="229.5">
      <c r="A21" t="s">
        <v>57</v>
      </c>
      <c r="E21" s="39" t="s">
        <v>64</v>
      </c>
    </row>
    <row r="22" spans="1:16" ht="25.5">
      <c r="A22" t="s">
        <v>49</v>
      </c>
      <c s="34" t="s">
        <v>65</v>
      </c>
      <c s="34" t="s">
        <v>66</v>
      </c>
      <c s="35" t="s">
        <v>5</v>
      </c>
      <c s="6" t="s">
        <v>67</v>
      </c>
      <c s="36" t="s">
        <v>68</v>
      </c>
      <c s="37">
        <v>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56</v>
      </c>
    </row>
    <row r="25" spans="1:5" ht="76.5">
      <c r="A25" t="s">
        <v>57</v>
      </c>
      <c r="E25" s="39" t="s">
        <v>69</v>
      </c>
    </row>
    <row r="26" spans="1:16" ht="12.75">
      <c r="A26" t="s">
        <v>49</v>
      </c>
      <c s="34" t="s">
        <v>70</v>
      </c>
      <c s="34" t="s">
        <v>71</v>
      </c>
      <c s="35" t="s">
        <v>5</v>
      </c>
      <c s="6" t="s">
        <v>72</v>
      </c>
      <c s="36" t="s">
        <v>68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56</v>
      </c>
    </row>
    <row r="29" spans="1:5" ht="76.5">
      <c r="A29" t="s">
        <v>57</v>
      </c>
      <c r="E29" s="39" t="s">
        <v>69</v>
      </c>
    </row>
    <row r="30" spans="1:16" ht="12.75">
      <c r="A30" t="s">
        <v>49</v>
      </c>
      <c s="34" t="s">
        <v>73</v>
      </c>
      <c s="34" t="s">
        <v>74</v>
      </c>
      <c s="35" t="s">
        <v>5</v>
      </c>
      <c s="6" t="s">
        <v>75</v>
      </c>
      <c s="36" t="s">
        <v>76</v>
      </c>
      <c s="37">
        <v>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56</v>
      </c>
    </row>
    <row r="33" spans="1:5" ht="114.75">
      <c r="A33" t="s">
        <v>57</v>
      </c>
      <c r="E33" s="39" t="s">
        <v>77</v>
      </c>
    </row>
    <row r="34" spans="1:16" ht="12.75">
      <c r="A34" t="s">
        <v>49</v>
      </c>
      <c s="34" t="s">
        <v>78</v>
      </c>
      <c s="34" t="s">
        <v>79</v>
      </c>
      <c s="35" t="s">
        <v>5</v>
      </c>
      <c s="6" t="s">
        <v>80</v>
      </c>
      <c s="36" t="s">
        <v>76</v>
      </c>
      <c s="37">
        <v>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56</v>
      </c>
    </row>
    <row r="37" spans="1:5" ht="140.25">
      <c r="A37" t="s">
        <v>57</v>
      </c>
      <c r="E37" s="39" t="s">
        <v>81</v>
      </c>
    </row>
    <row r="38" spans="1:16" ht="25.5">
      <c r="A38" t="s">
        <v>49</v>
      </c>
      <c s="34" t="s">
        <v>82</v>
      </c>
      <c s="34" t="s">
        <v>83</v>
      </c>
      <c s="35" t="s">
        <v>5</v>
      </c>
      <c s="6" t="s">
        <v>84</v>
      </c>
      <c s="36" t="s">
        <v>68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56</v>
      </c>
    </row>
    <row r="41" spans="1:5" ht="127.5">
      <c r="A41" t="s">
        <v>57</v>
      </c>
      <c r="E41" s="39" t="s">
        <v>85</v>
      </c>
    </row>
    <row r="42" spans="1:16" ht="25.5">
      <c r="A42" t="s">
        <v>49</v>
      </c>
      <c s="34" t="s">
        <v>86</v>
      </c>
      <c s="34" t="s">
        <v>87</v>
      </c>
      <c s="35" t="s">
        <v>5</v>
      </c>
      <c s="6" t="s">
        <v>88</v>
      </c>
      <c s="36" t="s">
        <v>76</v>
      </c>
      <c s="37">
        <v>30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56</v>
      </c>
    </row>
    <row r="45" spans="1:5" ht="127.5">
      <c r="A45" t="s">
        <v>57</v>
      </c>
      <c r="E45" s="39" t="s">
        <v>89</v>
      </c>
    </row>
    <row r="46" spans="1:16" ht="25.5">
      <c r="A46" t="s">
        <v>49</v>
      </c>
      <c s="34" t="s">
        <v>90</v>
      </c>
      <c s="34" t="s">
        <v>91</v>
      </c>
      <c s="35" t="s">
        <v>5</v>
      </c>
      <c s="6" t="s">
        <v>92</v>
      </c>
      <c s="36" t="s">
        <v>76</v>
      </c>
      <c s="37">
        <v>25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56</v>
      </c>
    </row>
    <row r="49" spans="1:5" ht="76.5">
      <c r="A49" t="s">
        <v>57</v>
      </c>
      <c r="E49" s="39" t="s">
        <v>93</v>
      </c>
    </row>
    <row r="50" spans="1:16" ht="12.75">
      <c r="A50" t="s">
        <v>49</v>
      </c>
      <c s="34" t="s">
        <v>94</v>
      </c>
      <c s="34" t="s">
        <v>95</v>
      </c>
      <c s="35" t="s">
        <v>5</v>
      </c>
      <c s="6" t="s">
        <v>96</v>
      </c>
      <c s="36" t="s">
        <v>68</v>
      </c>
      <c s="37">
        <v>10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56</v>
      </c>
    </row>
    <row r="53" spans="1:5" ht="114.75">
      <c r="A53" t="s">
        <v>57</v>
      </c>
      <c r="E53" s="39" t="s">
        <v>97</v>
      </c>
    </row>
    <row r="54" spans="1:16" ht="25.5">
      <c r="A54" t="s">
        <v>49</v>
      </c>
      <c s="34" t="s">
        <v>98</v>
      </c>
      <c s="34" t="s">
        <v>99</v>
      </c>
      <c s="35" t="s">
        <v>5</v>
      </c>
      <c s="6" t="s">
        <v>100</v>
      </c>
      <c s="36" t="s">
        <v>68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56</v>
      </c>
    </row>
    <row r="57" spans="1:5" ht="38.25">
      <c r="A57" t="s">
        <v>57</v>
      </c>
      <c r="E57" s="39" t="s">
        <v>101</v>
      </c>
    </row>
    <row r="58" spans="1:16" ht="25.5">
      <c r="A58" t="s">
        <v>49</v>
      </c>
      <c s="34" t="s">
        <v>102</v>
      </c>
      <c s="34" t="s">
        <v>103</v>
      </c>
      <c s="35" t="s">
        <v>5</v>
      </c>
      <c s="6" t="s">
        <v>104</v>
      </c>
      <c s="36" t="s">
        <v>68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56</v>
      </c>
    </row>
    <row r="61" spans="1:5" ht="38.25">
      <c r="A61" t="s">
        <v>57</v>
      </c>
      <c r="E61" s="39" t="s">
        <v>105</v>
      </c>
    </row>
    <row r="62" spans="1:16" ht="25.5">
      <c r="A62" t="s">
        <v>49</v>
      </c>
      <c s="34" t="s">
        <v>106</v>
      </c>
      <c s="34" t="s">
        <v>107</v>
      </c>
      <c s="35" t="s">
        <v>5</v>
      </c>
      <c s="6" t="s">
        <v>108</v>
      </c>
      <c s="36" t="s">
        <v>68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56</v>
      </c>
    </row>
    <row r="65" spans="1:5" ht="114.75">
      <c r="A65" t="s">
        <v>57</v>
      </c>
      <c r="E65" s="39" t="s">
        <v>77</v>
      </c>
    </row>
    <row r="66" spans="1:13" ht="12.75">
      <c r="A66" t="s">
        <v>46</v>
      </c>
      <c r="C66" s="31" t="s">
        <v>27</v>
      </c>
      <c r="E66" s="33" t="s">
        <v>109</v>
      </c>
      <c r="J66" s="32">
        <f>0</f>
      </c>
      <c s="32">
        <f>0</f>
      </c>
      <c s="32">
        <f>0+L67+L71+L75+L79+L83+L87+L91+L95+L99+L103+L107+L111+L115+L119+L123+L127+L131+L135+L139+L143+L147+L151+L155+L159+L163+L167+L171+L175</f>
      </c>
      <c s="32">
        <f>0+M67+M71+M75+M79+M83+M87+M91+M95+M99+M103+M107+M111+M115+M119+M123+M127+M131+M135+M139+M143+M147+M151+M155+M159+M163+M167+M171+M175</f>
      </c>
    </row>
    <row r="67" spans="1:16" ht="25.5">
      <c r="A67" t="s">
        <v>49</v>
      </c>
      <c s="34" t="s">
        <v>110</v>
      </c>
      <c s="34" t="s">
        <v>111</v>
      </c>
      <c s="35" t="s">
        <v>5</v>
      </c>
      <c s="6" t="s">
        <v>112</v>
      </c>
      <c s="36" t="s">
        <v>113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114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56</v>
      </c>
    </row>
    <row r="70" spans="1:5" ht="102">
      <c r="A70" t="s">
        <v>57</v>
      </c>
      <c r="E70" s="39" t="s">
        <v>115</v>
      </c>
    </row>
    <row r="71" spans="1:16" ht="25.5">
      <c r="A71" t="s">
        <v>49</v>
      </c>
      <c s="34" t="s">
        <v>116</v>
      </c>
      <c s="34" t="s">
        <v>117</v>
      </c>
      <c s="35" t="s">
        <v>5</v>
      </c>
      <c s="6" t="s">
        <v>118</v>
      </c>
      <c s="36" t="s">
        <v>76</v>
      </c>
      <c s="37">
        <v>15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56</v>
      </c>
    </row>
    <row r="74" spans="1:5" ht="127.5">
      <c r="A74" t="s">
        <v>57</v>
      </c>
      <c r="E74" s="39" t="s">
        <v>119</v>
      </c>
    </row>
    <row r="75" spans="1:16" ht="12.75">
      <c r="A75" t="s">
        <v>49</v>
      </c>
      <c s="34" t="s">
        <v>120</v>
      </c>
      <c s="34" t="s">
        <v>121</v>
      </c>
      <c s="35" t="s">
        <v>5</v>
      </c>
      <c s="6" t="s">
        <v>122</v>
      </c>
      <c s="36" t="s">
        <v>123</v>
      </c>
      <c s="37">
        <v>1.74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56</v>
      </c>
    </row>
    <row r="78" spans="1:5" ht="153">
      <c r="A78" t="s">
        <v>57</v>
      </c>
      <c r="E78" s="39" t="s">
        <v>124</v>
      </c>
    </row>
    <row r="79" spans="1:16" ht="12.75">
      <c r="A79" t="s">
        <v>49</v>
      </c>
      <c s="34" t="s">
        <v>125</v>
      </c>
      <c s="34" t="s">
        <v>126</v>
      </c>
      <c s="35" t="s">
        <v>5</v>
      </c>
      <c s="6" t="s">
        <v>127</v>
      </c>
      <c s="36" t="s">
        <v>68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56</v>
      </c>
    </row>
    <row r="82" spans="1:5" ht="178.5">
      <c r="A82" t="s">
        <v>57</v>
      </c>
      <c r="E82" s="39" t="s">
        <v>128</v>
      </c>
    </row>
    <row r="83" spans="1:16" ht="12.75">
      <c r="A83" t="s">
        <v>49</v>
      </c>
      <c s="34" t="s">
        <v>129</v>
      </c>
      <c s="34" t="s">
        <v>130</v>
      </c>
      <c s="35" t="s">
        <v>5</v>
      </c>
      <c s="6" t="s">
        <v>131</v>
      </c>
      <c s="36" t="s">
        <v>76</v>
      </c>
      <c s="37">
        <v>65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56</v>
      </c>
    </row>
    <row r="86" spans="1:5" ht="153">
      <c r="A86" t="s">
        <v>57</v>
      </c>
      <c r="E86" s="39" t="s">
        <v>132</v>
      </c>
    </row>
    <row r="87" spans="1:16" ht="12.75">
      <c r="A87" t="s">
        <v>49</v>
      </c>
      <c s="34" t="s">
        <v>133</v>
      </c>
      <c s="34" t="s">
        <v>134</v>
      </c>
      <c s="35" t="s">
        <v>5</v>
      </c>
      <c s="6" t="s">
        <v>135</v>
      </c>
      <c s="36" t="s">
        <v>76</v>
      </c>
      <c s="37">
        <v>10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56</v>
      </c>
    </row>
    <row r="90" spans="1:5" ht="114.75">
      <c r="A90" t="s">
        <v>57</v>
      </c>
      <c r="E90" s="39" t="s">
        <v>136</v>
      </c>
    </row>
    <row r="91" spans="1:16" ht="12.75">
      <c r="A91" t="s">
        <v>49</v>
      </c>
      <c s="34" t="s">
        <v>137</v>
      </c>
      <c s="34" t="s">
        <v>138</v>
      </c>
      <c s="35" t="s">
        <v>5</v>
      </c>
      <c s="6" t="s">
        <v>139</v>
      </c>
      <c s="36" t="s">
        <v>76</v>
      </c>
      <c s="37">
        <v>10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56</v>
      </c>
    </row>
    <row r="94" spans="1:5" ht="153">
      <c r="A94" t="s">
        <v>57</v>
      </c>
      <c r="E94" s="39" t="s">
        <v>140</v>
      </c>
    </row>
    <row r="95" spans="1:16" ht="12.75">
      <c r="A95" t="s">
        <v>49</v>
      </c>
      <c s="34" t="s">
        <v>141</v>
      </c>
      <c s="34" t="s">
        <v>142</v>
      </c>
      <c s="35" t="s">
        <v>5</v>
      </c>
      <c s="6" t="s">
        <v>143</v>
      </c>
      <c s="36" t="s">
        <v>144</v>
      </c>
      <c s="37">
        <v>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56</v>
      </c>
    </row>
    <row r="98" spans="1:5" ht="127.5">
      <c r="A98" t="s">
        <v>57</v>
      </c>
      <c r="E98" s="39" t="s">
        <v>145</v>
      </c>
    </row>
    <row r="99" spans="1:16" ht="12.75">
      <c r="A99" t="s">
        <v>49</v>
      </c>
      <c s="34" t="s">
        <v>146</v>
      </c>
      <c s="34" t="s">
        <v>147</v>
      </c>
      <c s="35" t="s">
        <v>5</v>
      </c>
      <c s="6" t="s">
        <v>148</v>
      </c>
      <c s="36" t="s">
        <v>76</v>
      </c>
      <c s="37">
        <v>65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56</v>
      </c>
    </row>
    <row r="102" spans="1:5" ht="127.5">
      <c r="A102" t="s">
        <v>57</v>
      </c>
      <c r="E102" s="39" t="s">
        <v>149</v>
      </c>
    </row>
    <row r="103" spans="1:16" ht="12.75">
      <c r="A103" t="s">
        <v>49</v>
      </c>
      <c s="34" t="s">
        <v>150</v>
      </c>
      <c s="34" t="s">
        <v>151</v>
      </c>
      <c s="35" t="s">
        <v>5</v>
      </c>
      <c s="6" t="s">
        <v>152</v>
      </c>
      <c s="36" t="s">
        <v>68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56</v>
      </c>
    </row>
    <row r="106" spans="1:5" ht="178.5">
      <c r="A106" t="s">
        <v>57</v>
      </c>
      <c r="E106" s="39" t="s">
        <v>128</v>
      </c>
    </row>
    <row r="107" spans="1:16" ht="12.75">
      <c r="A107" t="s">
        <v>49</v>
      </c>
      <c s="34" t="s">
        <v>153</v>
      </c>
      <c s="34" t="s">
        <v>154</v>
      </c>
      <c s="35" t="s">
        <v>5</v>
      </c>
      <c s="6" t="s">
        <v>155</v>
      </c>
      <c s="36" t="s">
        <v>68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56</v>
      </c>
    </row>
    <row r="110" spans="1:5" ht="178.5">
      <c r="A110" t="s">
        <v>57</v>
      </c>
      <c r="E110" s="39" t="s">
        <v>128</v>
      </c>
    </row>
    <row r="111" spans="1:16" ht="12.75">
      <c r="A111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68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56</v>
      </c>
    </row>
    <row r="114" spans="1:5" ht="178.5">
      <c r="A114" t="s">
        <v>57</v>
      </c>
      <c r="E114" s="39" t="s">
        <v>128</v>
      </c>
    </row>
    <row r="115" spans="1:16" ht="12.75">
      <c r="A115" t="s">
        <v>49</v>
      </c>
      <c s="34" t="s">
        <v>159</v>
      </c>
      <c s="34" t="s">
        <v>160</v>
      </c>
      <c s="35" t="s">
        <v>5</v>
      </c>
      <c s="6" t="s">
        <v>161</v>
      </c>
      <c s="36" t="s">
        <v>68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56</v>
      </c>
    </row>
    <row r="118" spans="1:5" ht="178.5">
      <c r="A118" t="s">
        <v>57</v>
      </c>
      <c r="E118" s="39" t="s">
        <v>128</v>
      </c>
    </row>
    <row r="119" spans="1:16" ht="12.75">
      <c r="A119" t="s">
        <v>49</v>
      </c>
      <c s="34" t="s">
        <v>162</v>
      </c>
      <c s="34" t="s">
        <v>163</v>
      </c>
      <c s="35" t="s">
        <v>5</v>
      </c>
      <c s="6" t="s">
        <v>164</v>
      </c>
      <c s="36" t="s">
        <v>68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56</v>
      </c>
    </row>
    <row r="122" spans="1:5" ht="114.75">
      <c r="A122" t="s">
        <v>57</v>
      </c>
      <c r="E122" s="39" t="s">
        <v>165</v>
      </c>
    </row>
    <row r="123" spans="1:16" ht="12.75">
      <c r="A123" t="s">
        <v>49</v>
      </c>
      <c s="34" t="s">
        <v>166</v>
      </c>
      <c s="34" t="s">
        <v>167</v>
      </c>
      <c s="35" t="s">
        <v>5</v>
      </c>
      <c s="6" t="s">
        <v>168</v>
      </c>
      <c s="36" t="s">
        <v>68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56</v>
      </c>
    </row>
    <row r="126" spans="1:5" ht="127.5">
      <c r="A126" t="s">
        <v>57</v>
      </c>
      <c r="E126" s="39" t="s">
        <v>169</v>
      </c>
    </row>
    <row r="127" spans="1:16" ht="12.75">
      <c r="A127" t="s">
        <v>49</v>
      </c>
      <c s="34" t="s">
        <v>170</v>
      </c>
      <c s="34" t="s">
        <v>171</v>
      </c>
      <c s="35" t="s">
        <v>5</v>
      </c>
      <c s="6" t="s">
        <v>172</v>
      </c>
      <c s="36" t="s">
        <v>68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56</v>
      </c>
    </row>
    <row r="130" spans="1:5" ht="114.75">
      <c r="A130" t="s">
        <v>57</v>
      </c>
      <c r="E130" s="39" t="s">
        <v>165</v>
      </c>
    </row>
    <row r="131" spans="1:16" ht="12.75">
      <c r="A131" t="s">
        <v>49</v>
      </c>
      <c s="34" t="s">
        <v>173</v>
      </c>
      <c s="34" t="s">
        <v>174</v>
      </c>
      <c s="35" t="s">
        <v>5</v>
      </c>
      <c s="6" t="s">
        <v>175</v>
      </c>
      <c s="36" t="s">
        <v>68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56</v>
      </c>
    </row>
    <row r="134" spans="1:5" ht="127.5">
      <c r="A134" t="s">
        <v>57</v>
      </c>
      <c r="E134" s="39" t="s">
        <v>169</v>
      </c>
    </row>
    <row r="135" spans="1:16" ht="12.75">
      <c r="A135" t="s">
        <v>49</v>
      </c>
      <c s="34" t="s">
        <v>176</v>
      </c>
      <c s="34" t="s">
        <v>177</v>
      </c>
      <c s="35" t="s">
        <v>5</v>
      </c>
      <c s="6" t="s">
        <v>178</v>
      </c>
      <c s="36" t="s">
        <v>68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56</v>
      </c>
    </row>
    <row r="138" spans="1:5" ht="178.5">
      <c r="A138" t="s">
        <v>57</v>
      </c>
      <c r="E138" s="39" t="s">
        <v>128</v>
      </c>
    </row>
    <row r="139" spans="1:16" ht="12.75">
      <c r="A139" t="s">
        <v>49</v>
      </c>
      <c s="34" t="s">
        <v>179</v>
      </c>
      <c s="34" t="s">
        <v>180</v>
      </c>
      <c s="35" t="s">
        <v>5</v>
      </c>
      <c s="6" t="s">
        <v>181</v>
      </c>
      <c s="36" t="s">
        <v>68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56</v>
      </c>
    </row>
    <row r="142" spans="1:5" ht="127.5">
      <c r="A142" t="s">
        <v>57</v>
      </c>
      <c r="E142" s="39" t="s">
        <v>182</v>
      </c>
    </row>
    <row r="143" spans="1:16" ht="12.75">
      <c r="A143" t="s">
        <v>49</v>
      </c>
      <c s="34" t="s">
        <v>183</v>
      </c>
      <c s="34" t="s">
        <v>184</v>
      </c>
      <c s="35" t="s">
        <v>5</v>
      </c>
      <c s="6" t="s">
        <v>185</v>
      </c>
      <c s="36" t="s">
        <v>68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56</v>
      </c>
    </row>
    <row r="146" spans="1:5" ht="165.75">
      <c r="A146" t="s">
        <v>57</v>
      </c>
      <c r="E146" s="39" t="s">
        <v>186</v>
      </c>
    </row>
    <row r="147" spans="1:16" ht="12.75">
      <c r="A147" t="s">
        <v>49</v>
      </c>
      <c s="34" t="s">
        <v>187</v>
      </c>
      <c s="34" t="s">
        <v>188</v>
      </c>
      <c s="35" t="s">
        <v>5</v>
      </c>
      <c s="6" t="s">
        <v>189</v>
      </c>
      <c s="36" t="s">
        <v>68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56</v>
      </c>
    </row>
    <row r="150" spans="1:5" ht="153">
      <c r="A150" t="s">
        <v>57</v>
      </c>
      <c r="E150" s="39" t="s">
        <v>190</v>
      </c>
    </row>
    <row r="151" spans="1:16" ht="12.75">
      <c r="A151" t="s">
        <v>49</v>
      </c>
      <c s="34" t="s">
        <v>191</v>
      </c>
      <c s="34" t="s">
        <v>192</v>
      </c>
      <c s="35" t="s">
        <v>5</v>
      </c>
      <c s="6" t="s">
        <v>193</v>
      </c>
      <c s="36" t="s">
        <v>194</v>
      </c>
      <c s="37">
        <v>48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56</v>
      </c>
    </row>
    <row r="154" spans="1:5" ht="165.75">
      <c r="A154" t="s">
        <v>57</v>
      </c>
      <c r="E154" s="39" t="s">
        <v>195</v>
      </c>
    </row>
    <row r="155" spans="1:16" ht="12.75">
      <c r="A155" t="s">
        <v>49</v>
      </c>
      <c s="34" t="s">
        <v>196</v>
      </c>
      <c s="34" t="s">
        <v>197</v>
      </c>
      <c s="35" t="s">
        <v>5</v>
      </c>
      <c s="6" t="s">
        <v>198</v>
      </c>
      <c s="36" t="s">
        <v>194</v>
      </c>
      <c s="37">
        <v>60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56</v>
      </c>
    </row>
    <row r="158" spans="1:5" ht="153">
      <c r="A158" t="s">
        <v>57</v>
      </c>
      <c r="E158" s="39" t="s">
        <v>199</v>
      </c>
    </row>
    <row r="159" spans="1:16" ht="12.75">
      <c r="A159" t="s">
        <v>49</v>
      </c>
      <c s="34" t="s">
        <v>200</v>
      </c>
      <c s="34" t="s">
        <v>201</v>
      </c>
      <c s="35" t="s">
        <v>5</v>
      </c>
      <c s="6" t="s">
        <v>202</v>
      </c>
      <c s="36" t="s">
        <v>68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56</v>
      </c>
    </row>
    <row r="162" spans="1:5" ht="102">
      <c r="A162" t="s">
        <v>57</v>
      </c>
      <c r="E162" s="39" t="s">
        <v>203</v>
      </c>
    </row>
    <row r="163" spans="1:16" ht="12.75">
      <c r="A163" t="s">
        <v>49</v>
      </c>
      <c s="34" t="s">
        <v>204</v>
      </c>
      <c s="34" t="s">
        <v>205</v>
      </c>
      <c s="35" t="s">
        <v>5</v>
      </c>
      <c s="6" t="s">
        <v>206</v>
      </c>
      <c s="36" t="s">
        <v>68</v>
      </c>
      <c s="37">
        <v>12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56</v>
      </c>
    </row>
    <row r="166" spans="1:5" ht="102">
      <c r="A166" t="s">
        <v>57</v>
      </c>
      <c r="E166" s="39" t="s">
        <v>207</v>
      </c>
    </row>
    <row r="167" spans="1:16" ht="12.75">
      <c r="A167" t="s">
        <v>49</v>
      </c>
      <c s="34" t="s">
        <v>208</v>
      </c>
      <c s="34" t="s">
        <v>209</v>
      </c>
      <c s="35" t="s">
        <v>5</v>
      </c>
      <c s="6" t="s">
        <v>210</v>
      </c>
      <c s="36" t="s">
        <v>68</v>
      </c>
      <c s="37">
        <v>10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56</v>
      </c>
    </row>
    <row r="170" spans="1:5" ht="102">
      <c r="A170" t="s">
        <v>57</v>
      </c>
      <c r="E170" s="39" t="s">
        <v>203</v>
      </c>
    </row>
    <row r="171" spans="1:16" ht="12.75">
      <c r="A171" t="s">
        <v>49</v>
      </c>
      <c s="34" t="s">
        <v>211</v>
      </c>
      <c s="34" t="s">
        <v>212</v>
      </c>
      <c s="35" t="s">
        <v>5</v>
      </c>
      <c s="6" t="s">
        <v>213</v>
      </c>
      <c s="36" t="s">
        <v>68</v>
      </c>
      <c s="37">
        <v>10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56</v>
      </c>
    </row>
    <row r="174" spans="1:5" ht="102">
      <c r="A174" t="s">
        <v>57</v>
      </c>
      <c r="E174" s="39" t="s">
        <v>207</v>
      </c>
    </row>
    <row r="175" spans="1:16" ht="12.75">
      <c r="A175" t="s">
        <v>49</v>
      </c>
      <c s="34" t="s">
        <v>214</v>
      </c>
      <c s="34" t="s">
        <v>215</v>
      </c>
      <c s="35" t="s">
        <v>5</v>
      </c>
      <c s="6" t="s">
        <v>216</v>
      </c>
      <c s="36" t="s">
        <v>76</v>
      </c>
      <c s="37">
        <v>65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114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56</v>
      </c>
    </row>
    <row r="178" spans="1:5" ht="102">
      <c r="A178" t="s">
        <v>57</v>
      </c>
      <c r="E178" s="39" t="s">
        <v>217</v>
      </c>
    </row>
    <row r="179" spans="1:13" ht="12.75">
      <c r="A179" t="s">
        <v>46</v>
      </c>
      <c r="C179" s="31" t="s">
        <v>218</v>
      </c>
      <c r="E179" s="33" t="s">
        <v>219</v>
      </c>
      <c r="J179" s="32">
        <f>0</f>
      </c>
      <c s="32">
        <f>0</f>
      </c>
      <c s="32">
        <f>0+L180+L184+L188</f>
      </c>
      <c s="32">
        <f>0+M180+M184+M188</f>
      </c>
    </row>
    <row r="180" spans="1:16" ht="38.25">
      <c r="A180" t="s">
        <v>49</v>
      </c>
      <c s="34" t="s">
        <v>220</v>
      </c>
      <c s="34" t="s">
        <v>221</v>
      </c>
      <c s="35" t="s">
        <v>222</v>
      </c>
      <c s="6" t="s">
        <v>223</v>
      </c>
      <c s="36" t="s">
        <v>224</v>
      </c>
      <c s="37">
        <v>0.55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5</v>
      </c>
    </row>
    <row r="182" spans="1:5" ht="12.75">
      <c r="A182" s="35" t="s">
        <v>55</v>
      </c>
      <c r="E182" s="40" t="s">
        <v>56</v>
      </c>
    </row>
    <row r="183" spans="1:5" ht="102">
      <c r="A183" t="s">
        <v>57</v>
      </c>
      <c r="E183" s="39" t="s">
        <v>225</v>
      </c>
    </row>
    <row r="184" spans="1:16" ht="25.5">
      <c r="A184" t="s">
        <v>49</v>
      </c>
      <c s="34" t="s">
        <v>226</v>
      </c>
      <c s="34" t="s">
        <v>227</v>
      </c>
      <c s="35" t="s">
        <v>228</v>
      </c>
      <c s="6" t="s">
        <v>229</v>
      </c>
      <c s="36" t="s">
        <v>224</v>
      </c>
      <c s="37">
        <v>0.01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230</v>
      </c>
      <c>
        <f>(M184*21)/100</f>
      </c>
      <c t="s">
        <v>27</v>
      </c>
    </row>
    <row r="185" spans="1:5" ht="25.5">
      <c r="A185" s="35" t="s">
        <v>54</v>
      </c>
      <c r="E185" s="39" t="s">
        <v>231</v>
      </c>
    </row>
    <row r="186" spans="1:5" ht="12.75">
      <c r="A186" s="35" t="s">
        <v>55</v>
      </c>
      <c r="E186" s="40" t="s">
        <v>56</v>
      </c>
    </row>
    <row r="187" spans="1:5" ht="102">
      <c r="A187" t="s">
        <v>57</v>
      </c>
      <c r="E187" s="39" t="s">
        <v>225</v>
      </c>
    </row>
    <row r="188" spans="1:16" ht="25.5">
      <c r="A188" t="s">
        <v>49</v>
      </c>
      <c s="34" t="s">
        <v>232</v>
      </c>
      <c s="34" t="s">
        <v>233</v>
      </c>
      <c s="35" t="s">
        <v>234</v>
      </c>
      <c s="6" t="s">
        <v>235</v>
      </c>
      <c s="36" t="s">
        <v>224</v>
      </c>
      <c s="37">
        <v>0.01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230</v>
      </c>
      <c>
        <f>(M188*21)/100</f>
      </c>
      <c t="s">
        <v>27</v>
      </c>
    </row>
    <row r="189" spans="1:5" ht="25.5">
      <c r="A189" s="35" t="s">
        <v>54</v>
      </c>
      <c r="E189" s="39" t="s">
        <v>231</v>
      </c>
    </row>
    <row r="190" spans="1:5" ht="12.75">
      <c r="A190" s="35" t="s">
        <v>55</v>
      </c>
      <c r="E190" s="40" t="s">
        <v>5</v>
      </c>
    </row>
    <row r="191" spans="1:5" ht="102">
      <c r="A191" t="s">
        <v>57</v>
      </c>
      <c r="E191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1470</v>
      </c>
      <c r="E4" s="26" t="s">
        <v>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COUNTIFS(L8:L143,"=0",A8:A143,"P")+COUNTIFS(L8:L143,"",A8:A143,"P")+SUM(Q8:Q143)</f>
      </c>
    </row>
    <row r="8" spans="1:13" ht="25.5">
      <c r="A8" t="s">
        <v>44</v>
      </c>
      <c r="C8" s="28" t="s">
        <v>1533</v>
      </c>
      <c r="E8" s="30" t="s">
        <v>1532</v>
      </c>
      <c r="J8" s="29">
        <f>0+J9+J18+J23+J36+J65+J142</f>
      </c>
      <c s="29">
        <f>0+K9+K18+K23+K36+K65+K142</f>
      </c>
      <c s="29">
        <f>0+L9+L18+L23+L36+L65+L142</f>
      </c>
      <c s="29">
        <f>0+M9+M18+M23+M36+M65+M142</f>
      </c>
    </row>
    <row r="9" spans="1:13" ht="12.75">
      <c r="A9" t="s">
        <v>46</v>
      </c>
      <c r="C9" s="31" t="s">
        <v>102</v>
      </c>
      <c r="E9" s="33" t="s">
        <v>1474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59</v>
      </c>
      <c s="35" t="s">
        <v>5</v>
      </c>
      <c s="6" t="s">
        <v>60</v>
      </c>
      <c s="36" t="s">
        <v>52</v>
      </c>
      <c s="37">
        <v>134.4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318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571</v>
      </c>
      <c s="35" t="s">
        <v>5</v>
      </c>
      <c s="6" t="s">
        <v>572</v>
      </c>
      <c s="36" t="s">
        <v>52</v>
      </c>
      <c s="37">
        <v>16.8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318.75">
      <c r="A17" t="s">
        <v>57</v>
      </c>
      <c r="E17" s="39" t="s">
        <v>58</v>
      </c>
    </row>
    <row r="18" spans="1:13" ht="12.75">
      <c r="A18" t="s">
        <v>46</v>
      </c>
      <c r="C18" s="31" t="s">
        <v>120</v>
      </c>
      <c r="E18" s="33" t="s">
        <v>1475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61</v>
      </c>
      <c s="35" t="s">
        <v>5</v>
      </c>
      <c s="6" t="s">
        <v>62</v>
      </c>
      <c s="36" t="s">
        <v>52</v>
      </c>
      <c s="37">
        <v>134.4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63</v>
      </c>
    </row>
    <row r="21" spans="1:5" ht="12.75">
      <c r="A21" s="35" t="s">
        <v>55</v>
      </c>
      <c r="E21" s="40" t="s">
        <v>5</v>
      </c>
    </row>
    <row r="22" spans="1:5" ht="229.5">
      <c r="A22" t="s">
        <v>57</v>
      </c>
      <c r="E22" s="39" t="s">
        <v>64</v>
      </c>
    </row>
    <row r="23" spans="1:13" ht="12.75">
      <c r="A23" t="s">
        <v>46</v>
      </c>
      <c r="C23" s="31" t="s">
        <v>125</v>
      </c>
      <c r="E23" s="33" t="s">
        <v>1476</v>
      </c>
      <c r="J23" s="32">
        <f>0</f>
      </c>
      <c s="32">
        <f>0</f>
      </c>
      <c s="32">
        <f>0+L24+L28+L32</f>
      </c>
      <c s="32">
        <f>0+M24+M28+M32</f>
      </c>
    </row>
    <row r="24" spans="1:16" ht="12.75">
      <c r="A24" t="s">
        <v>49</v>
      </c>
      <c s="34" t="s">
        <v>65</v>
      </c>
      <c s="34" t="s">
        <v>878</v>
      </c>
      <c s="35" t="s">
        <v>5</v>
      </c>
      <c s="6" t="s">
        <v>879</v>
      </c>
      <c s="36" t="s">
        <v>625</v>
      </c>
      <c s="37">
        <v>240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55</v>
      </c>
      <c r="E26" s="40" t="s">
        <v>5</v>
      </c>
    </row>
    <row r="27" spans="1:5" ht="25.5">
      <c r="A27" t="s">
        <v>57</v>
      </c>
      <c r="E27" s="39" t="s">
        <v>880</v>
      </c>
    </row>
    <row r="28" spans="1:16" ht="12.75">
      <c r="A28" t="s">
        <v>49</v>
      </c>
      <c s="34" t="s">
        <v>70</v>
      </c>
      <c s="34" t="s">
        <v>1477</v>
      </c>
      <c s="35" t="s">
        <v>5</v>
      </c>
      <c s="6" t="s">
        <v>1478</v>
      </c>
      <c s="36" t="s">
        <v>625</v>
      </c>
      <c s="37">
        <v>60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1026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55</v>
      </c>
      <c r="E30" s="40" t="s">
        <v>5</v>
      </c>
    </row>
    <row r="31" spans="1:5" ht="25.5">
      <c r="A31" t="s">
        <v>57</v>
      </c>
      <c r="E31" s="39" t="s">
        <v>1479</v>
      </c>
    </row>
    <row r="32" spans="1:16" ht="12.75">
      <c r="A32" t="s">
        <v>49</v>
      </c>
      <c s="34" t="s">
        <v>73</v>
      </c>
      <c s="34" t="s">
        <v>1480</v>
      </c>
      <c s="35" t="s">
        <v>5</v>
      </c>
      <c s="6" t="s">
        <v>1481</v>
      </c>
      <c s="36" t="s">
        <v>625</v>
      </c>
      <c s="37">
        <v>15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1026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55</v>
      </c>
      <c r="E34" s="40" t="s">
        <v>5</v>
      </c>
    </row>
    <row r="35" spans="1:5" ht="25.5">
      <c r="A35" t="s">
        <v>57</v>
      </c>
      <c r="E35" s="39" t="s">
        <v>1482</v>
      </c>
    </row>
    <row r="36" spans="1:13" ht="12.75">
      <c r="A36" t="s">
        <v>46</v>
      </c>
      <c r="C36" s="31" t="s">
        <v>409</v>
      </c>
      <c r="E36" s="33" t="s">
        <v>1483</v>
      </c>
      <c r="J36" s="32">
        <f>0</f>
      </c>
      <c s="32">
        <f>0</f>
      </c>
      <c s="32">
        <f>0+L37+L41+L45+L49+L53+L57+L61</f>
      </c>
      <c s="32">
        <f>0+M37+M41+M45+M49+M53+M57+M61</f>
      </c>
    </row>
    <row r="37" spans="1:16" ht="25.5">
      <c r="A37" t="s">
        <v>49</v>
      </c>
      <c s="34" t="s">
        <v>78</v>
      </c>
      <c s="34" t="s">
        <v>66</v>
      </c>
      <c s="35" t="s">
        <v>5</v>
      </c>
      <c s="6" t="s">
        <v>67</v>
      </c>
      <c s="36" t="s">
        <v>68</v>
      </c>
      <c s="37">
        <v>8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12.75">
      <c r="A39" s="35" t="s">
        <v>55</v>
      </c>
      <c r="E39" s="40" t="s">
        <v>1484</v>
      </c>
    </row>
    <row r="40" spans="1:5" ht="76.5">
      <c r="A40" t="s">
        <v>57</v>
      </c>
      <c r="E40" s="39" t="s">
        <v>69</v>
      </c>
    </row>
    <row r="41" spans="1:16" ht="12.75">
      <c r="A41" t="s">
        <v>49</v>
      </c>
      <c s="34" t="s">
        <v>82</v>
      </c>
      <c s="34" t="s">
        <v>71</v>
      </c>
      <c s="35" t="s">
        <v>5</v>
      </c>
      <c s="6" t="s">
        <v>72</v>
      </c>
      <c s="36" t="s">
        <v>68</v>
      </c>
      <c s="37">
        <v>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55</v>
      </c>
      <c r="E43" s="40" t="s">
        <v>5</v>
      </c>
    </row>
    <row r="44" spans="1:5" ht="76.5">
      <c r="A44" t="s">
        <v>57</v>
      </c>
      <c r="E44" s="39" t="s">
        <v>69</v>
      </c>
    </row>
    <row r="45" spans="1:16" ht="25.5">
      <c r="A45" t="s">
        <v>49</v>
      </c>
      <c s="34" t="s">
        <v>86</v>
      </c>
      <c s="34" t="s">
        <v>1485</v>
      </c>
      <c s="35" t="s">
        <v>5</v>
      </c>
      <c s="6" t="s">
        <v>1486</v>
      </c>
      <c s="36" t="s">
        <v>76</v>
      </c>
      <c s="37">
        <v>160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55</v>
      </c>
      <c r="E47" s="40" t="s">
        <v>1484</v>
      </c>
    </row>
    <row r="48" spans="1:5" ht="76.5">
      <c r="A48" t="s">
        <v>57</v>
      </c>
      <c r="E48" s="39" t="s">
        <v>1487</v>
      </c>
    </row>
    <row r="49" spans="1:16" ht="25.5">
      <c r="A49" t="s">
        <v>49</v>
      </c>
      <c s="34" t="s">
        <v>90</v>
      </c>
      <c s="34" t="s">
        <v>603</v>
      </c>
      <c s="35" t="s">
        <v>5</v>
      </c>
      <c s="6" t="s">
        <v>604</v>
      </c>
      <c s="36" t="s">
        <v>76</v>
      </c>
      <c s="37">
        <v>480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12.75">
      <c r="A51" s="35" t="s">
        <v>55</v>
      </c>
      <c r="E51" s="40" t="s">
        <v>1484</v>
      </c>
    </row>
    <row r="52" spans="1:5" ht="76.5">
      <c r="A52" t="s">
        <v>57</v>
      </c>
      <c r="E52" s="39" t="s">
        <v>1487</v>
      </c>
    </row>
    <row r="53" spans="1:16" ht="25.5">
      <c r="A53" t="s">
        <v>49</v>
      </c>
      <c s="34" t="s">
        <v>94</v>
      </c>
      <c s="34" t="s">
        <v>103</v>
      </c>
      <c s="35" t="s">
        <v>5</v>
      </c>
      <c s="6" t="s">
        <v>104</v>
      </c>
      <c s="36" t="s">
        <v>68</v>
      </c>
      <c s="37">
        <v>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55</v>
      </c>
      <c r="E55" s="40" t="s">
        <v>1484</v>
      </c>
    </row>
    <row r="56" spans="1:5" ht="38.25">
      <c r="A56" t="s">
        <v>57</v>
      </c>
      <c r="E56" s="39" t="s">
        <v>105</v>
      </c>
    </row>
    <row r="57" spans="1:16" ht="12.75">
      <c r="A57" t="s">
        <v>49</v>
      </c>
      <c s="34" t="s">
        <v>98</v>
      </c>
      <c s="34" t="s">
        <v>440</v>
      </c>
      <c s="35" t="s">
        <v>5</v>
      </c>
      <c s="6" t="s">
        <v>441</v>
      </c>
      <c s="36" t="s">
        <v>76</v>
      </c>
      <c s="37">
        <v>640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55</v>
      </c>
      <c r="E59" s="40" t="s">
        <v>1484</v>
      </c>
    </row>
    <row r="60" spans="1:5" ht="127.5">
      <c r="A60" t="s">
        <v>57</v>
      </c>
      <c r="E60" s="39" t="s">
        <v>1488</v>
      </c>
    </row>
    <row r="61" spans="1:16" ht="12.75">
      <c r="A61" t="s">
        <v>49</v>
      </c>
      <c s="34" t="s">
        <v>102</v>
      </c>
      <c s="34" t="s">
        <v>1489</v>
      </c>
      <c s="35" t="s">
        <v>5</v>
      </c>
      <c s="6" t="s">
        <v>1490</v>
      </c>
      <c s="36" t="s">
        <v>316</v>
      </c>
      <c s="37">
        <v>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1026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55</v>
      </c>
      <c r="E63" s="40" t="s">
        <v>5</v>
      </c>
    </row>
    <row r="64" spans="1:5" ht="153">
      <c r="A64" t="s">
        <v>57</v>
      </c>
      <c r="E64" s="39" t="s">
        <v>1491</v>
      </c>
    </row>
    <row r="65" spans="1:13" ht="12.75">
      <c r="A65" t="s">
        <v>46</v>
      </c>
      <c r="C65" s="31" t="s">
        <v>421</v>
      </c>
      <c r="E65" s="33" t="s">
        <v>1492</v>
      </c>
      <c r="J65" s="32">
        <f>0</f>
      </c>
      <c s="32">
        <f>0</f>
      </c>
      <c s="32">
        <f>0+L66+L70+L74+L78+L82+L86+L90+L94+L98+L102+L106+L110+L114+L118+L122+L126+L130+L134+L138</f>
      </c>
      <c s="32">
        <f>0+M66+M70+M74+M78+M82+M86+M90+M94+M98+M102+M106+M110+M114+M118+M122+M126+M130+M134+M138</f>
      </c>
    </row>
    <row r="66" spans="1:16" ht="25.5">
      <c r="A66" t="s">
        <v>49</v>
      </c>
      <c s="34" t="s">
        <v>106</v>
      </c>
      <c s="34" t="s">
        <v>1493</v>
      </c>
      <c s="35" t="s">
        <v>5</v>
      </c>
      <c s="6" t="s">
        <v>1494</v>
      </c>
      <c s="36" t="s">
        <v>68</v>
      </c>
      <c s="37">
        <v>10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</v>
      </c>
    </row>
    <row r="69" spans="1:5" ht="89.25">
      <c r="A69" t="s">
        <v>57</v>
      </c>
      <c r="E69" s="39" t="s">
        <v>1495</v>
      </c>
    </row>
    <row r="70" spans="1:16" ht="12.75">
      <c r="A70" t="s">
        <v>49</v>
      </c>
      <c s="34" t="s">
        <v>110</v>
      </c>
      <c s="34" t="s">
        <v>401</v>
      </c>
      <c s="35" t="s">
        <v>5</v>
      </c>
      <c s="6" t="s">
        <v>402</v>
      </c>
      <c s="36" t="s">
        <v>76</v>
      </c>
      <c s="37">
        <v>160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1496</v>
      </c>
    </row>
    <row r="73" spans="1:5" ht="89.25">
      <c r="A73" t="s">
        <v>57</v>
      </c>
      <c r="E73" s="39" t="s">
        <v>1497</v>
      </c>
    </row>
    <row r="74" spans="1:16" ht="12.75">
      <c r="A74" t="s">
        <v>49</v>
      </c>
      <c s="34" t="s">
        <v>116</v>
      </c>
      <c s="34" t="s">
        <v>1534</v>
      </c>
      <c s="35" t="s">
        <v>5</v>
      </c>
      <c s="6" t="s">
        <v>1535</v>
      </c>
      <c s="36" t="s">
        <v>76</v>
      </c>
      <c s="37">
        <v>480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1496</v>
      </c>
    </row>
    <row r="77" spans="1:5" ht="89.25">
      <c r="A77" t="s">
        <v>57</v>
      </c>
      <c r="E77" s="39" t="s">
        <v>1497</v>
      </c>
    </row>
    <row r="78" spans="1:16" ht="25.5">
      <c r="A78" t="s">
        <v>49</v>
      </c>
      <c s="34" t="s">
        <v>120</v>
      </c>
      <c s="34" t="s">
        <v>404</v>
      </c>
      <c s="35" t="s">
        <v>5</v>
      </c>
      <c s="6" t="s">
        <v>405</v>
      </c>
      <c s="36" t="s">
        <v>68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5</v>
      </c>
    </row>
    <row r="81" spans="1:5" ht="102">
      <c r="A81" t="s">
        <v>57</v>
      </c>
      <c r="E81" s="39" t="s">
        <v>1500</v>
      </c>
    </row>
    <row r="82" spans="1:16" ht="25.5">
      <c r="A82" t="s">
        <v>49</v>
      </c>
      <c s="34" t="s">
        <v>125</v>
      </c>
      <c s="34" t="s">
        <v>619</v>
      </c>
      <c s="35" t="s">
        <v>5</v>
      </c>
      <c s="6" t="s">
        <v>620</v>
      </c>
      <c s="36" t="s">
        <v>68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5</v>
      </c>
    </row>
    <row r="85" spans="1:5" ht="102">
      <c r="A85" t="s">
        <v>57</v>
      </c>
      <c r="E85" s="39" t="s">
        <v>1500</v>
      </c>
    </row>
    <row r="86" spans="1:16" ht="25.5">
      <c r="A86" t="s">
        <v>49</v>
      </c>
      <c s="34" t="s">
        <v>129</v>
      </c>
      <c s="34" t="s">
        <v>1501</v>
      </c>
      <c s="35" t="s">
        <v>5</v>
      </c>
      <c s="6" t="s">
        <v>1502</v>
      </c>
      <c s="36" t="s">
        <v>68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1536</v>
      </c>
    </row>
    <row r="89" spans="1:5" ht="102">
      <c r="A89" t="s">
        <v>57</v>
      </c>
      <c r="E89" s="39" t="s">
        <v>1500</v>
      </c>
    </row>
    <row r="90" spans="1:16" ht="25.5">
      <c r="A90" t="s">
        <v>49</v>
      </c>
      <c s="34" t="s">
        <v>133</v>
      </c>
      <c s="34" t="s">
        <v>1537</v>
      </c>
      <c s="35" t="s">
        <v>5</v>
      </c>
      <c s="6" t="s">
        <v>1538</v>
      </c>
      <c s="36" t="s">
        <v>68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1539</v>
      </c>
    </row>
    <row r="93" spans="1:5" ht="102">
      <c r="A93" t="s">
        <v>57</v>
      </c>
      <c r="E93" s="39" t="s">
        <v>1500</v>
      </c>
    </row>
    <row r="94" spans="1:16" ht="12.75">
      <c r="A94" t="s">
        <v>49</v>
      </c>
      <c s="34" t="s">
        <v>137</v>
      </c>
      <c s="34" t="s">
        <v>1504</v>
      </c>
      <c s="35" t="s">
        <v>5</v>
      </c>
      <c s="6" t="s">
        <v>1505</v>
      </c>
      <c s="36" t="s">
        <v>76</v>
      </c>
      <c s="37">
        <v>12.8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1506</v>
      </c>
    </row>
    <row r="97" spans="1:5" ht="102">
      <c r="A97" t="s">
        <v>57</v>
      </c>
      <c r="E97" s="39" t="s">
        <v>1507</v>
      </c>
    </row>
    <row r="98" spans="1:16" ht="25.5">
      <c r="A98" t="s">
        <v>49</v>
      </c>
      <c s="34" t="s">
        <v>141</v>
      </c>
      <c s="34" t="s">
        <v>1511</v>
      </c>
      <c s="35" t="s">
        <v>5</v>
      </c>
      <c s="6" t="s">
        <v>1512</v>
      </c>
      <c s="36" t="s">
        <v>68</v>
      </c>
      <c s="37">
        <v>48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5</v>
      </c>
    </row>
    <row r="101" spans="1:5" ht="89.25">
      <c r="A101" t="s">
        <v>57</v>
      </c>
      <c r="E101" s="39" t="s">
        <v>1510</v>
      </c>
    </row>
    <row r="102" spans="1:16" ht="25.5">
      <c r="A102" t="s">
        <v>49</v>
      </c>
      <c s="34" t="s">
        <v>146</v>
      </c>
      <c s="34" t="s">
        <v>368</v>
      </c>
      <c s="35" t="s">
        <v>5</v>
      </c>
      <c s="6" t="s">
        <v>369</v>
      </c>
      <c s="36" t="s">
        <v>68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55</v>
      </c>
      <c r="E104" s="40" t="s">
        <v>1484</v>
      </c>
    </row>
    <row r="105" spans="1:5" ht="114.75">
      <c r="A105" t="s">
        <v>57</v>
      </c>
      <c r="E105" s="39" t="s">
        <v>1513</v>
      </c>
    </row>
    <row r="106" spans="1:16" ht="38.25">
      <c r="A106" t="s">
        <v>49</v>
      </c>
      <c s="34" t="s">
        <v>150</v>
      </c>
      <c s="34" t="s">
        <v>371</v>
      </c>
      <c s="35" t="s">
        <v>5</v>
      </c>
      <c s="6" t="s">
        <v>372</v>
      </c>
      <c s="36" t="s">
        <v>68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55</v>
      </c>
      <c r="E108" s="40" t="s">
        <v>1484</v>
      </c>
    </row>
    <row r="109" spans="1:5" ht="114.75">
      <c r="A109" t="s">
        <v>57</v>
      </c>
      <c r="E109" s="39" t="s">
        <v>1513</v>
      </c>
    </row>
    <row r="110" spans="1:16" ht="25.5">
      <c r="A110" t="s">
        <v>49</v>
      </c>
      <c s="34" t="s">
        <v>153</v>
      </c>
      <c s="34" t="s">
        <v>359</v>
      </c>
      <c s="35" t="s">
        <v>5</v>
      </c>
      <c s="6" t="s">
        <v>360</v>
      </c>
      <c s="36" t="s">
        <v>68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55</v>
      </c>
      <c r="E112" s="40" t="s">
        <v>1484</v>
      </c>
    </row>
    <row r="113" spans="1:5" ht="89.25">
      <c r="A113" t="s">
        <v>57</v>
      </c>
      <c r="E113" s="39" t="s">
        <v>1514</v>
      </c>
    </row>
    <row r="114" spans="1:16" ht="12.75">
      <c r="A114" t="s">
        <v>49</v>
      </c>
      <c s="34" t="s">
        <v>156</v>
      </c>
      <c s="34" t="s">
        <v>1515</v>
      </c>
      <c s="35" t="s">
        <v>5</v>
      </c>
      <c s="6" t="s">
        <v>1516</v>
      </c>
      <c s="36" t="s">
        <v>68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55</v>
      </c>
      <c r="E116" s="40" t="s">
        <v>1484</v>
      </c>
    </row>
    <row r="117" spans="1:5" ht="76.5">
      <c r="A117" t="s">
        <v>57</v>
      </c>
      <c r="E117" s="39" t="s">
        <v>1517</v>
      </c>
    </row>
    <row r="118" spans="1:16" ht="12.75">
      <c r="A118" t="s">
        <v>49</v>
      </c>
      <c s="34" t="s">
        <v>159</v>
      </c>
      <c s="34" t="s">
        <v>362</v>
      </c>
      <c s="35" t="s">
        <v>5</v>
      </c>
      <c s="6" t="s">
        <v>363</v>
      </c>
      <c s="36" t="s">
        <v>316</v>
      </c>
      <c s="37">
        <v>48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55</v>
      </c>
      <c r="E120" s="40" t="s">
        <v>1484</v>
      </c>
    </row>
    <row r="121" spans="1:5" ht="89.25">
      <c r="A121" t="s">
        <v>57</v>
      </c>
      <c r="E121" s="39" t="s">
        <v>1518</v>
      </c>
    </row>
    <row r="122" spans="1:16" ht="12.75">
      <c r="A122" t="s">
        <v>49</v>
      </c>
      <c s="34" t="s">
        <v>162</v>
      </c>
      <c s="34" t="s">
        <v>1519</v>
      </c>
      <c s="35" t="s">
        <v>5</v>
      </c>
      <c s="6" t="s">
        <v>1520</v>
      </c>
      <c s="36" t="s">
        <v>316</v>
      </c>
      <c s="37">
        <v>24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55</v>
      </c>
      <c r="E124" s="40" t="s">
        <v>1484</v>
      </c>
    </row>
    <row r="125" spans="1:5" ht="89.25">
      <c r="A125" t="s">
        <v>57</v>
      </c>
      <c r="E125" s="39" t="s">
        <v>1521</v>
      </c>
    </row>
    <row r="126" spans="1:16" ht="12.75">
      <c r="A126" t="s">
        <v>49</v>
      </c>
      <c s="34" t="s">
        <v>166</v>
      </c>
      <c s="34" t="s">
        <v>365</v>
      </c>
      <c s="35" t="s">
        <v>5</v>
      </c>
      <c s="6" t="s">
        <v>366</v>
      </c>
      <c s="36" t="s">
        <v>316</v>
      </c>
      <c s="37">
        <v>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55</v>
      </c>
      <c r="E128" s="40" t="s">
        <v>1484</v>
      </c>
    </row>
    <row r="129" spans="1:5" ht="89.25">
      <c r="A129" t="s">
        <v>57</v>
      </c>
      <c r="E129" s="39" t="s">
        <v>1522</v>
      </c>
    </row>
    <row r="130" spans="1:16" ht="12.75">
      <c r="A130" t="s">
        <v>49</v>
      </c>
      <c s="34" t="s">
        <v>170</v>
      </c>
      <c s="34" t="s">
        <v>353</v>
      </c>
      <c s="35" t="s">
        <v>5</v>
      </c>
      <c s="6" t="s">
        <v>354</v>
      </c>
      <c s="36" t="s">
        <v>316</v>
      </c>
      <c s="37">
        <v>16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55</v>
      </c>
      <c r="E132" s="40" t="s">
        <v>1484</v>
      </c>
    </row>
    <row r="133" spans="1:5" ht="89.25">
      <c r="A133" t="s">
        <v>57</v>
      </c>
      <c r="E133" s="39" t="s">
        <v>1523</v>
      </c>
    </row>
    <row r="134" spans="1:16" ht="12.75">
      <c r="A134" t="s">
        <v>49</v>
      </c>
      <c s="34" t="s">
        <v>173</v>
      </c>
      <c s="34" t="s">
        <v>1524</v>
      </c>
      <c s="35" t="s">
        <v>5</v>
      </c>
      <c s="6" t="s">
        <v>1525</v>
      </c>
      <c s="36" t="s">
        <v>113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1026</v>
      </c>
      <c>
        <f>(M134*21)/100</f>
      </c>
      <c t="s">
        <v>27</v>
      </c>
    </row>
    <row r="135" spans="1:5" ht="12.75">
      <c r="A135" s="35" t="s">
        <v>54</v>
      </c>
      <c r="E135" s="39" t="s">
        <v>1526</v>
      </c>
    </row>
    <row r="136" spans="1:5" ht="12.75">
      <c r="A136" s="35" t="s">
        <v>55</v>
      </c>
      <c r="E136" s="40" t="s">
        <v>1527</v>
      </c>
    </row>
    <row r="137" spans="1:5" ht="12.75">
      <c r="A137" t="s">
        <v>57</v>
      </c>
      <c r="E137" s="39" t="s">
        <v>242</v>
      </c>
    </row>
    <row r="138" spans="1:16" ht="25.5">
      <c r="A138" t="s">
        <v>49</v>
      </c>
      <c s="34" t="s">
        <v>176</v>
      </c>
      <c s="34" t="s">
        <v>1528</v>
      </c>
      <c s="35" t="s">
        <v>5</v>
      </c>
      <c s="6" t="s">
        <v>1529</v>
      </c>
      <c s="36" t="s">
        <v>68</v>
      </c>
      <c s="37">
        <v>48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1026</v>
      </c>
      <c>
        <f>(M138*21)/100</f>
      </c>
      <c t="s">
        <v>27</v>
      </c>
    </row>
    <row r="139" spans="1:5" ht="12.75">
      <c r="A139" s="35" t="s">
        <v>54</v>
      </c>
      <c r="E139" s="39" t="s">
        <v>1526</v>
      </c>
    </row>
    <row r="140" spans="1:5" ht="12.75">
      <c r="A140" s="35" t="s">
        <v>55</v>
      </c>
      <c r="E140" s="40" t="s">
        <v>5</v>
      </c>
    </row>
    <row r="141" spans="1:5" ht="12.75">
      <c r="A141" t="s">
        <v>57</v>
      </c>
      <c r="E141" s="39" t="s">
        <v>488</v>
      </c>
    </row>
    <row r="142" spans="1:13" ht="12.75">
      <c r="A142" t="s">
        <v>46</v>
      </c>
      <c r="C142" s="31" t="s">
        <v>218</v>
      </c>
      <c r="E142" s="33" t="s">
        <v>647</v>
      </c>
      <c r="J142" s="32">
        <f>0</f>
      </c>
      <c s="32">
        <f>0</f>
      </c>
      <c s="32">
        <f>0+L143</f>
      </c>
      <c s="32">
        <f>0+M143</f>
      </c>
    </row>
    <row r="143" spans="1:16" ht="25.5">
      <c r="A143" t="s">
        <v>49</v>
      </c>
      <c s="34" t="s">
        <v>179</v>
      </c>
      <c s="34" t="s">
        <v>525</v>
      </c>
      <c s="35" t="s">
        <v>526</v>
      </c>
      <c s="6" t="s">
        <v>1530</v>
      </c>
      <c s="36" t="s">
        <v>224</v>
      </c>
      <c s="37">
        <v>0.1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230</v>
      </c>
      <c>
        <f>(M143*21)/100</f>
      </c>
      <c t="s">
        <v>27</v>
      </c>
    </row>
    <row r="144" spans="1:5" ht="25.5">
      <c r="A144" s="35" t="s">
        <v>54</v>
      </c>
      <c r="E144" s="39" t="s">
        <v>231</v>
      </c>
    </row>
    <row r="145" spans="1:5" ht="12.75">
      <c r="A145" s="35" t="s">
        <v>55</v>
      </c>
      <c r="E145" s="40" t="s">
        <v>5</v>
      </c>
    </row>
    <row r="146" spans="1:5" ht="102">
      <c r="A146" t="s">
        <v>57</v>
      </c>
      <c r="E146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1540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1540</v>
      </c>
      <c r="E4" s="26" t="s">
        <v>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COUNTIFS(L8:L32,"=0",A8:A32,"P")+COUNTIFS(L8:L32,"",A8:A32,"P")+SUM(Q8:Q32)</f>
      </c>
    </row>
    <row r="8" spans="1:13" ht="12.75">
      <c r="A8" t="s">
        <v>44</v>
      </c>
      <c r="C8" s="28" t="s">
        <v>1543</v>
      </c>
      <c r="E8" s="30" t="s">
        <v>1542</v>
      </c>
      <c r="J8" s="29">
        <f>0+J9+J18+J31</f>
      </c>
      <c s="29">
        <f>0+K9+K18+K31</f>
      </c>
      <c s="29">
        <f>0+L9+L18+L31</f>
      </c>
      <c s="29">
        <f>0+M9+M18+M31</f>
      </c>
    </row>
    <row r="9" spans="1:13" ht="12.75">
      <c r="A9" t="s">
        <v>46</v>
      </c>
      <c r="C9" s="31" t="s">
        <v>47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438</v>
      </c>
      <c s="35" t="s">
        <v>47</v>
      </c>
      <c s="6" t="s">
        <v>439</v>
      </c>
      <c s="36" t="s">
        <v>76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1545</v>
      </c>
    </row>
    <row r="13" spans="1:5" ht="102">
      <c r="A13" t="s">
        <v>57</v>
      </c>
      <c r="E13" s="39" t="s">
        <v>1546</v>
      </c>
    </row>
    <row r="14" spans="1:16" ht="25.5">
      <c r="A14" t="s">
        <v>49</v>
      </c>
      <c s="34" t="s">
        <v>27</v>
      </c>
      <c s="34" t="s">
        <v>1547</v>
      </c>
      <c s="35" t="s">
        <v>47</v>
      </c>
      <c s="6" t="s">
        <v>1548</v>
      </c>
      <c s="36" t="s">
        <v>68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1545</v>
      </c>
    </row>
    <row r="17" spans="1:5" ht="114.75">
      <c r="A17" t="s">
        <v>57</v>
      </c>
      <c r="E17" s="39" t="s">
        <v>1549</v>
      </c>
    </row>
    <row r="18" spans="1:13" ht="12.75">
      <c r="A18" t="s">
        <v>46</v>
      </c>
      <c r="C18" s="31" t="s">
        <v>27</v>
      </c>
      <c r="E18" s="33" t="s">
        <v>1550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1551</v>
      </c>
      <c s="35" t="s">
        <v>47</v>
      </c>
      <c s="6" t="s">
        <v>1552</v>
      </c>
      <c s="36" t="s">
        <v>68</v>
      </c>
      <c s="37">
        <v>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1545</v>
      </c>
    </row>
    <row r="22" spans="1:5" ht="89.25">
      <c r="A22" t="s">
        <v>57</v>
      </c>
      <c r="E22" s="39" t="s">
        <v>1553</v>
      </c>
    </row>
    <row r="23" spans="1:16" ht="12.75">
      <c r="A23" t="s">
        <v>49</v>
      </c>
      <c s="34" t="s">
        <v>65</v>
      </c>
      <c s="34" t="s">
        <v>1554</v>
      </c>
      <c s="35" t="s">
        <v>47</v>
      </c>
      <c s="6" t="s">
        <v>1555</v>
      </c>
      <c s="36" t="s">
        <v>68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1545</v>
      </c>
    </row>
    <row r="26" spans="1:5" ht="102">
      <c r="A26" t="s">
        <v>57</v>
      </c>
      <c r="E26" s="39" t="s">
        <v>1556</v>
      </c>
    </row>
    <row r="27" spans="1:16" ht="12.75">
      <c r="A27" t="s">
        <v>49</v>
      </c>
      <c s="34" t="s">
        <v>70</v>
      </c>
      <c s="34" t="s">
        <v>859</v>
      </c>
      <c s="35" t="s">
        <v>47</v>
      </c>
      <c s="6" t="s">
        <v>860</v>
      </c>
      <c s="36" t="s">
        <v>68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1545</v>
      </c>
    </row>
    <row r="30" spans="1:5" ht="89.25">
      <c r="A30" t="s">
        <v>57</v>
      </c>
      <c r="E30" s="39" t="s">
        <v>1557</v>
      </c>
    </row>
    <row r="31" spans="1:13" ht="12.75">
      <c r="A31" t="s">
        <v>46</v>
      </c>
      <c r="C31" s="31" t="s">
        <v>26</v>
      </c>
      <c r="E31" s="33" t="s">
        <v>1558</v>
      </c>
      <c r="J31" s="32">
        <f>0</f>
      </c>
      <c s="32">
        <f>0</f>
      </c>
      <c s="32">
        <f>0+L32</f>
      </c>
      <c s="32">
        <f>0+M32</f>
      </c>
    </row>
    <row r="32" spans="1:16" ht="25.5">
      <c r="A32" t="s">
        <v>49</v>
      </c>
      <c s="34" t="s">
        <v>73</v>
      </c>
      <c s="34" t="s">
        <v>1559</v>
      </c>
      <c s="35" t="s">
        <v>47</v>
      </c>
      <c s="6" t="s">
        <v>1560</v>
      </c>
      <c s="36" t="s">
        <v>68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55</v>
      </c>
      <c r="E34" s="40" t="s">
        <v>1561</v>
      </c>
    </row>
    <row r="35" spans="1:5" ht="89.25">
      <c r="A35" t="s">
        <v>57</v>
      </c>
      <c r="E35" s="39" t="s">
        <v>1562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1563</v>
      </c>
      <c s="41">
        <f>Rekapitulace!C41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1563</v>
      </c>
      <c r="E4" s="26" t="s">
        <v>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1566</v>
      </c>
      <c r="E8" s="30" t="s">
        <v>1565</v>
      </c>
      <c r="J8" s="29">
        <f>0+J9+J26+J47</f>
      </c>
      <c s="29">
        <f>0+K9+K26+K47</f>
      </c>
      <c s="29">
        <f>0+L9+L26+L47</f>
      </c>
      <c s="29">
        <f>0+M9+M26+M47</f>
      </c>
    </row>
    <row r="9" spans="1:13" ht="12.75">
      <c r="A9" t="s">
        <v>46</v>
      </c>
      <c r="C9" s="31" t="s">
        <v>47</v>
      </c>
      <c r="E9" s="33" t="s">
        <v>1567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1568</v>
      </c>
      <c s="35" t="s">
        <v>5</v>
      </c>
      <c s="6" t="s">
        <v>1569</v>
      </c>
      <c s="36" t="s">
        <v>113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1026</v>
      </c>
      <c>
        <f>(M10*21)/100</f>
      </c>
      <c t="s">
        <v>27</v>
      </c>
    </row>
    <row r="11" spans="1:5" ht="12.75">
      <c r="A11" s="35" t="s">
        <v>54</v>
      </c>
      <c r="E11" s="39" t="s">
        <v>1570</v>
      </c>
    </row>
    <row r="12" spans="1:5" ht="12.75">
      <c r="A12" s="35" t="s">
        <v>55</v>
      </c>
      <c r="E12" s="40" t="s">
        <v>1571</v>
      </c>
    </row>
    <row r="13" spans="1:5" ht="89.25">
      <c r="A13" t="s">
        <v>57</v>
      </c>
      <c r="E13" s="39" t="s">
        <v>1572</v>
      </c>
    </row>
    <row r="14" spans="1:16" ht="12.75">
      <c r="A14" t="s">
        <v>49</v>
      </c>
      <c s="34" t="s">
        <v>27</v>
      </c>
      <c s="34" t="s">
        <v>1573</v>
      </c>
      <c s="35" t="s">
        <v>5</v>
      </c>
      <c s="6" t="s">
        <v>1574</v>
      </c>
      <c s="36" t="s">
        <v>113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1026</v>
      </c>
      <c>
        <f>(M14*21)/100</f>
      </c>
      <c t="s">
        <v>27</v>
      </c>
    </row>
    <row r="15" spans="1:5" ht="12.75">
      <c r="A15" s="35" t="s">
        <v>54</v>
      </c>
      <c r="E15" s="39" t="s">
        <v>1575</v>
      </c>
    </row>
    <row r="16" spans="1:5" ht="12.75">
      <c r="A16" s="35" t="s">
        <v>55</v>
      </c>
      <c r="E16" s="40" t="s">
        <v>1571</v>
      </c>
    </row>
    <row r="17" spans="1:5" ht="102">
      <c r="A17" t="s">
        <v>57</v>
      </c>
      <c r="E17" s="39" t="s">
        <v>1576</v>
      </c>
    </row>
    <row r="18" spans="1:16" ht="12.75">
      <c r="A18" t="s">
        <v>49</v>
      </c>
      <c s="34" t="s">
        <v>26</v>
      </c>
      <c s="34" t="s">
        <v>1577</v>
      </c>
      <c s="35" t="s">
        <v>5</v>
      </c>
      <c s="6" t="s">
        <v>1578</v>
      </c>
      <c s="36" t="s">
        <v>113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1026</v>
      </c>
      <c>
        <f>(M18*21)/100</f>
      </c>
      <c t="s">
        <v>27</v>
      </c>
    </row>
    <row r="19" spans="1:5" ht="12.75">
      <c r="A19" s="35" t="s">
        <v>54</v>
      </c>
      <c r="E19" s="39" t="s">
        <v>1579</v>
      </c>
    </row>
    <row r="20" spans="1:5" ht="12.75">
      <c r="A20" s="35" t="s">
        <v>55</v>
      </c>
      <c r="E20" s="40" t="s">
        <v>1571</v>
      </c>
    </row>
    <row r="21" spans="1:5" ht="38.25">
      <c r="A21" t="s">
        <v>57</v>
      </c>
      <c r="E21" s="39" t="s">
        <v>1580</v>
      </c>
    </row>
    <row r="22" spans="1:16" ht="12.75">
      <c r="A22" t="s">
        <v>49</v>
      </c>
      <c s="34" t="s">
        <v>65</v>
      </c>
      <c s="34" t="s">
        <v>1581</v>
      </c>
      <c s="35" t="s">
        <v>5</v>
      </c>
      <c s="6" t="s">
        <v>1582</v>
      </c>
      <c s="36" t="s">
        <v>113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1026</v>
      </c>
      <c>
        <f>(M22*21)/100</f>
      </c>
      <c t="s">
        <v>27</v>
      </c>
    </row>
    <row r="23" spans="1:5" ht="12.75">
      <c r="A23" s="35" t="s">
        <v>54</v>
      </c>
      <c r="E23" s="39" t="s">
        <v>1583</v>
      </c>
    </row>
    <row r="24" spans="1:5" ht="12.75">
      <c r="A24" s="35" t="s">
        <v>55</v>
      </c>
      <c r="E24" s="40" t="s">
        <v>1571</v>
      </c>
    </row>
    <row r="25" spans="1:5" ht="102">
      <c r="A25" t="s">
        <v>57</v>
      </c>
      <c r="E25" s="39" t="s">
        <v>1584</v>
      </c>
    </row>
    <row r="26" spans="1:13" ht="12.75">
      <c r="A26" t="s">
        <v>46</v>
      </c>
      <c r="C26" s="31" t="s">
        <v>27</v>
      </c>
      <c r="E26" s="33" t="s">
        <v>1585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70</v>
      </c>
      <c s="34" t="s">
        <v>1586</v>
      </c>
      <c s="35" t="s">
        <v>5</v>
      </c>
      <c s="6" t="s">
        <v>1587</v>
      </c>
      <c s="36" t="s">
        <v>113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1026</v>
      </c>
      <c>
        <f>(M27*21)/100</f>
      </c>
      <c t="s">
        <v>27</v>
      </c>
    </row>
    <row r="28" spans="1:5" ht="12.75">
      <c r="A28" s="35" t="s">
        <v>54</v>
      </c>
      <c r="E28" s="39" t="s">
        <v>1588</v>
      </c>
    </row>
    <row r="29" spans="1:5" ht="12.75">
      <c r="A29" s="35" t="s">
        <v>55</v>
      </c>
      <c r="E29" s="40" t="s">
        <v>1571</v>
      </c>
    </row>
    <row r="30" spans="1:5" ht="89.25">
      <c r="A30" t="s">
        <v>57</v>
      </c>
      <c r="E30" s="39" t="s">
        <v>1589</v>
      </c>
    </row>
    <row r="31" spans="1:16" ht="12.75">
      <c r="A31" t="s">
        <v>49</v>
      </c>
      <c s="34" t="s">
        <v>73</v>
      </c>
      <c s="34" t="s">
        <v>1590</v>
      </c>
      <c s="35" t="s">
        <v>5</v>
      </c>
      <c s="6" t="s">
        <v>1591</v>
      </c>
      <c s="36" t="s">
        <v>113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1026</v>
      </c>
      <c>
        <f>(M31*21)/100</f>
      </c>
      <c t="s">
        <v>27</v>
      </c>
    </row>
    <row r="32" spans="1:5" ht="12.75">
      <c r="A32" s="35" t="s">
        <v>54</v>
      </c>
      <c r="E32" s="39" t="s">
        <v>1592</v>
      </c>
    </row>
    <row r="33" spans="1:5" ht="12.75">
      <c r="A33" s="35" t="s">
        <v>55</v>
      </c>
      <c r="E33" s="40" t="s">
        <v>1571</v>
      </c>
    </row>
    <row r="34" spans="1:5" ht="76.5">
      <c r="A34" t="s">
        <v>57</v>
      </c>
      <c r="E34" s="39" t="s">
        <v>1593</v>
      </c>
    </row>
    <row r="35" spans="1:16" ht="12.75">
      <c r="A35" t="s">
        <v>49</v>
      </c>
      <c s="34" t="s">
        <v>78</v>
      </c>
      <c s="34" t="s">
        <v>1594</v>
      </c>
      <c s="35" t="s">
        <v>5</v>
      </c>
      <c s="6" t="s">
        <v>1595</v>
      </c>
      <c s="36" t="s">
        <v>113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1026</v>
      </c>
      <c>
        <f>(M35*21)/100</f>
      </c>
      <c t="s">
        <v>27</v>
      </c>
    </row>
    <row r="36" spans="1:5" ht="12.75">
      <c r="A36" s="35" t="s">
        <v>54</v>
      </c>
      <c r="E36" s="39" t="s">
        <v>1596</v>
      </c>
    </row>
    <row r="37" spans="1:5" ht="12.75">
      <c r="A37" s="35" t="s">
        <v>55</v>
      </c>
      <c r="E37" s="40" t="s">
        <v>1597</v>
      </c>
    </row>
    <row r="38" spans="1:5" ht="89.25">
      <c r="A38" t="s">
        <v>57</v>
      </c>
      <c r="E38" s="39" t="s">
        <v>1598</v>
      </c>
    </row>
    <row r="39" spans="1:16" ht="12.75">
      <c r="A39" t="s">
        <v>49</v>
      </c>
      <c s="34" t="s">
        <v>82</v>
      </c>
      <c s="34" t="s">
        <v>1599</v>
      </c>
      <c s="35" t="s">
        <v>47</v>
      </c>
      <c s="6" t="s">
        <v>1600</v>
      </c>
      <c s="36" t="s">
        <v>113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1601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1571</v>
      </c>
    </row>
    <row r="42" spans="1:5" ht="127.5">
      <c r="A42" t="s">
        <v>57</v>
      </c>
      <c r="E42" s="39" t="s">
        <v>1602</v>
      </c>
    </row>
    <row r="43" spans="1:16" ht="12.75">
      <c r="A43" t="s">
        <v>49</v>
      </c>
      <c s="34" t="s">
        <v>86</v>
      </c>
      <c s="34" t="s">
        <v>1603</v>
      </c>
      <c s="35" t="s">
        <v>5</v>
      </c>
      <c s="6" t="s">
        <v>1604</v>
      </c>
      <c s="36" t="s">
        <v>113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1026</v>
      </c>
      <c>
        <f>(M43*21)/100</f>
      </c>
      <c t="s">
        <v>27</v>
      </c>
    </row>
    <row r="44" spans="1:5" ht="12.75">
      <c r="A44" s="35" t="s">
        <v>54</v>
      </c>
      <c r="E44" s="39" t="s">
        <v>1526</v>
      </c>
    </row>
    <row r="45" spans="1:5" ht="12.75">
      <c r="A45" s="35" t="s">
        <v>55</v>
      </c>
      <c r="E45" s="40" t="s">
        <v>1571</v>
      </c>
    </row>
    <row r="46" spans="1:5" ht="12.75">
      <c r="A46" t="s">
        <v>57</v>
      </c>
      <c r="E46" s="39" t="s">
        <v>5</v>
      </c>
    </row>
    <row r="47" spans="1:13" ht="12.75">
      <c r="A47" t="s">
        <v>46</v>
      </c>
      <c r="C47" s="31" t="s">
        <v>1605</v>
      </c>
      <c r="E47" s="33" t="s">
        <v>1585</v>
      </c>
      <c r="J47" s="32">
        <f>0</f>
      </c>
      <c s="32">
        <f>0</f>
      </c>
      <c s="32">
        <f>0</f>
      </c>
      <c s="32">
        <f>0</f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1606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1606</v>
      </c>
      <c r="E4" s="26" t="s">
        <v>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1609</v>
      </c>
      <c r="E8" s="30" t="s">
        <v>1608</v>
      </c>
      <c r="J8" s="29">
        <f>0+J9+J38</f>
      </c>
      <c s="29">
        <f>0+K9+K38</f>
      </c>
      <c s="29">
        <f>0+L9+L38</f>
      </c>
      <c s="29">
        <f>0+M9+M38</f>
      </c>
    </row>
    <row r="9" spans="1:13" ht="12.75">
      <c r="A9" t="s">
        <v>46</v>
      </c>
      <c r="C9" s="31" t="s">
        <v>218</v>
      </c>
      <c r="E9" s="33" t="s">
        <v>219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47</v>
      </c>
      <c s="34" t="s">
        <v>221</v>
      </c>
      <c s="35" t="s">
        <v>222</v>
      </c>
      <c s="6" t="s">
        <v>1610</v>
      </c>
      <c s="36" t="s">
        <v>224</v>
      </c>
      <c s="37">
        <v>895.988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76.5">
      <c r="A12" s="35" t="s">
        <v>55</v>
      </c>
      <c r="E12" s="40" t="s">
        <v>1611</v>
      </c>
    </row>
    <row r="13" spans="1:5" ht="102">
      <c r="A13" t="s">
        <v>57</v>
      </c>
      <c r="E13" s="39" t="s">
        <v>225</v>
      </c>
    </row>
    <row r="14" spans="1:16" ht="25.5">
      <c r="A14" t="s">
        <v>49</v>
      </c>
      <c s="34" t="s">
        <v>27</v>
      </c>
      <c s="34" t="s">
        <v>789</v>
      </c>
      <c s="35" t="s">
        <v>790</v>
      </c>
      <c s="6" t="s">
        <v>1612</v>
      </c>
      <c s="36" t="s">
        <v>224</v>
      </c>
      <c s="37">
        <v>0.1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230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1613</v>
      </c>
    </row>
    <row r="17" spans="1:5" ht="102">
      <c r="A17" t="s">
        <v>57</v>
      </c>
      <c r="E17" s="39" t="s">
        <v>225</v>
      </c>
    </row>
    <row r="18" spans="1:16" ht="25.5">
      <c r="A18" t="s">
        <v>49</v>
      </c>
      <c s="34" t="s">
        <v>26</v>
      </c>
      <c s="34" t="s">
        <v>793</v>
      </c>
      <c s="35" t="s">
        <v>794</v>
      </c>
      <c s="6" t="s">
        <v>1614</v>
      </c>
      <c s="36" t="s">
        <v>224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1613</v>
      </c>
    </row>
    <row r="21" spans="1:5" ht="102">
      <c r="A21" t="s">
        <v>57</v>
      </c>
      <c r="E21" s="39" t="s">
        <v>225</v>
      </c>
    </row>
    <row r="22" spans="1:16" ht="25.5">
      <c r="A22" t="s">
        <v>49</v>
      </c>
      <c s="34" t="s">
        <v>70</v>
      </c>
      <c s="34" t="s">
        <v>227</v>
      </c>
      <c s="35" t="s">
        <v>228</v>
      </c>
      <c s="6" t="s">
        <v>1615</v>
      </c>
      <c s="36" t="s">
        <v>224</v>
      </c>
      <c s="37">
        <v>1.9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230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7.5">
      <c r="A24" s="35" t="s">
        <v>55</v>
      </c>
      <c r="E24" s="40" t="s">
        <v>1616</v>
      </c>
    </row>
    <row r="25" spans="1:5" ht="102">
      <c r="A25" t="s">
        <v>57</v>
      </c>
      <c r="E25" s="39" t="s">
        <v>225</v>
      </c>
    </row>
    <row r="26" spans="1:16" ht="25.5">
      <c r="A26" t="s">
        <v>49</v>
      </c>
      <c s="34" t="s">
        <v>78</v>
      </c>
      <c s="34" t="s">
        <v>525</v>
      </c>
      <c s="35" t="s">
        <v>526</v>
      </c>
      <c s="6" t="s">
        <v>1617</v>
      </c>
      <c s="36" t="s">
        <v>224</v>
      </c>
      <c s="37">
        <v>0.41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230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63.75">
      <c r="A28" s="35" t="s">
        <v>55</v>
      </c>
      <c r="E28" s="40" t="s">
        <v>1618</v>
      </c>
    </row>
    <row r="29" spans="1:5" ht="102">
      <c r="A29" t="s">
        <v>57</v>
      </c>
      <c r="E29" s="39" t="s">
        <v>225</v>
      </c>
    </row>
    <row r="30" spans="1:16" ht="25.5">
      <c r="A30" t="s">
        <v>49</v>
      </c>
      <c s="34" t="s">
        <v>82</v>
      </c>
      <c s="34" t="s">
        <v>233</v>
      </c>
      <c s="35" t="s">
        <v>234</v>
      </c>
      <c s="6" t="s">
        <v>1619</v>
      </c>
      <c s="36" t="s">
        <v>224</v>
      </c>
      <c s="37">
        <v>0.11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230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1620</v>
      </c>
    </row>
    <row r="33" spans="1:5" ht="102">
      <c r="A33" t="s">
        <v>57</v>
      </c>
      <c r="E33" s="39" t="s">
        <v>225</v>
      </c>
    </row>
    <row r="34" spans="1:16" ht="25.5">
      <c r="A34" t="s">
        <v>49</v>
      </c>
      <c s="34" t="s">
        <v>86</v>
      </c>
      <c s="34" t="s">
        <v>528</v>
      </c>
      <c s="35" t="s">
        <v>5</v>
      </c>
      <c s="6" t="s">
        <v>529</v>
      </c>
      <c s="36" t="s">
        <v>224</v>
      </c>
      <c s="37">
        <v>0.2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230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55</v>
      </c>
      <c r="E36" s="40" t="s">
        <v>1621</v>
      </c>
    </row>
    <row r="37" spans="1:5" ht="102">
      <c r="A37" t="s">
        <v>57</v>
      </c>
      <c r="E37" s="39" t="s">
        <v>225</v>
      </c>
    </row>
    <row r="38" spans="1:13" ht="12.75">
      <c r="A38" t="s">
        <v>46</v>
      </c>
      <c r="C38" s="31" t="s">
        <v>1605</v>
      </c>
      <c r="E38" s="33" t="s">
        <v>219</v>
      </c>
      <c r="J38" s="32">
        <f>0</f>
      </c>
      <c s="32">
        <f>0</f>
      </c>
      <c s="32">
        <f>0</f>
      </c>
      <c s="32">
        <f>0</f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COUNTIFS(L8:L315,"=0",A8:A315,"P")+COUNTIFS(L8:L315,"",A8:A315,"P")+SUM(Q8:Q315)</f>
      </c>
    </row>
    <row r="8" spans="1:13" ht="12.75">
      <c r="A8" t="s">
        <v>44</v>
      </c>
      <c r="C8" s="28" t="s">
        <v>238</v>
      </c>
      <c r="E8" s="30" t="s">
        <v>237</v>
      </c>
      <c r="J8" s="29">
        <f>0+J9+J314</f>
      </c>
      <c s="29">
        <f>0+K9+K314</f>
      </c>
      <c s="29">
        <f>0+L9+L314</f>
      </c>
      <c s="29">
        <f>0+M9+M314</f>
      </c>
    </row>
    <row r="9" spans="1:13" ht="12.75">
      <c r="A9" t="s">
        <v>46</v>
      </c>
      <c r="C9" s="31" t="s">
        <v>78</v>
      </c>
      <c r="E9" s="33" t="s">
        <v>239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</f>
      </c>
    </row>
    <row r="10" spans="1:16" ht="12.75">
      <c r="A10" t="s">
        <v>49</v>
      </c>
      <c s="34" t="s">
        <v>47</v>
      </c>
      <c s="34" t="s">
        <v>240</v>
      </c>
      <c s="35" t="s">
        <v>5</v>
      </c>
      <c s="6" t="s">
        <v>241</v>
      </c>
      <c s="36" t="s">
        <v>68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242</v>
      </c>
    </row>
    <row r="14" spans="1:16" ht="25.5">
      <c r="A14" t="s">
        <v>49</v>
      </c>
      <c s="34" t="s">
        <v>27</v>
      </c>
      <c s="34" t="s">
        <v>243</v>
      </c>
      <c s="35" t="s">
        <v>5</v>
      </c>
      <c s="6" t="s">
        <v>244</v>
      </c>
      <c s="36" t="s">
        <v>68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114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56</v>
      </c>
    </row>
    <row r="17" spans="1:5" ht="153">
      <c r="A17" t="s">
        <v>57</v>
      </c>
      <c r="E17" s="39" t="s">
        <v>245</v>
      </c>
    </row>
    <row r="18" spans="1:16" ht="12.75">
      <c r="A18" t="s">
        <v>49</v>
      </c>
      <c s="34" t="s">
        <v>26</v>
      </c>
      <c s="34" t="s">
        <v>246</v>
      </c>
      <c s="35" t="s">
        <v>5</v>
      </c>
      <c s="6" t="s">
        <v>247</v>
      </c>
      <c s="36" t="s">
        <v>68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56</v>
      </c>
    </row>
    <row r="21" spans="1:5" ht="12.75">
      <c r="A21" t="s">
        <v>57</v>
      </c>
      <c r="E21" s="39" t="s">
        <v>242</v>
      </c>
    </row>
    <row r="22" spans="1:16" ht="12.75">
      <c r="A22" t="s">
        <v>49</v>
      </c>
      <c s="34" t="s">
        <v>65</v>
      </c>
      <c s="34" t="s">
        <v>248</v>
      </c>
      <c s="35" t="s">
        <v>5</v>
      </c>
      <c s="6" t="s">
        <v>249</v>
      </c>
      <c s="36" t="s">
        <v>68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56</v>
      </c>
    </row>
    <row r="25" spans="1:5" ht="12.75">
      <c r="A25" t="s">
        <v>57</v>
      </c>
      <c r="E25" s="39" t="s">
        <v>242</v>
      </c>
    </row>
    <row r="26" spans="1:16" ht="12.75">
      <c r="A26" t="s">
        <v>49</v>
      </c>
      <c s="34" t="s">
        <v>70</v>
      </c>
      <c s="34" t="s">
        <v>250</v>
      </c>
      <c s="35" t="s">
        <v>5</v>
      </c>
      <c s="6" t="s">
        <v>251</v>
      </c>
      <c s="36" t="s">
        <v>68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56</v>
      </c>
    </row>
    <row r="29" spans="1:5" ht="12.75">
      <c r="A29" t="s">
        <v>57</v>
      </c>
      <c r="E29" s="39" t="s">
        <v>242</v>
      </c>
    </row>
    <row r="30" spans="1:16" ht="12.75">
      <c r="A30" t="s">
        <v>49</v>
      </c>
      <c s="34" t="s">
        <v>73</v>
      </c>
      <c s="34" t="s">
        <v>252</v>
      </c>
      <c s="35" t="s">
        <v>5</v>
      </c>
      <c s="6" t="s">
        <v>253</v>
      </c>
      <c s="36" t="s">
        <v>68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56</v>
      </c>
    </row>
    <row r="33" spans="1:5" ht="12.75">
      <c r="A33" t="s">
        <v>57</v>
      </c>
      <c r="E33" s="39" t="s">
        <v>242</v>
      </c>
    </row>
    <row r="34" spans="1:16" ht="12.75">
      <c r="A34" t="s">
        <v>49</v>
      </c>
      <c s="34" t="s">
        <v>78</v>
      </c>
      <c s="34" t="s">
        <v>254</v>
      </c>
      <c s="35" t="s">
        <v>5</v>
      </c>
      <c s="6" t="s">
        <v>255</v>
      </c>
      <c s="36" t="s">
        <v>68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256</v>
      </c>
    </row>
    <row r="36" spans="1:5" ht="12.75">
      <c r="A36" s="35" t="s">
        <v>55</v>
      </c>
      <c r="E36" s="40" t="s">
        <v>56</v>
      </c>
    </row>
    <row r="37" spans="1:5" ht="12.75">
      <c r="A37" t="s">
        <v>57</v>
      </c>
      <c r="E37" s="39" t="s">
        <v>242</v>
      </c>
    </row>
    <row r="38" spans="1:16" ht="12.75">
      <c r="A38" t="s">
        <v>49</v>
      </c>
      <c s="34" t="s">
        <v>82</v>
      </c>
      <c s="34" t="s">
        <v>257</v>
      </c>
      <c s="35" t="s">
        <v>5</v>
      </c>
      <c s="6" t="s">
        <v>258</v>
      </c>
      <c s="36" t="s">
        <v>68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256</v>
      </c>
    </row>
    <row r="40" spans="1:5" ht="12.75">
      <c r="A40" s="35" t="s">
        <v>55</v>
      </c>
      <c r="E40" s="40" t="s">
        <v>56</v>
      </c>
    </row>
    <row r="41" spans="1:5" ht="12.75">
      <c r="A41" t="s">
        <v>57</v>
      </c>
      <c r="E41" s="39" t="s">
        <v>242</v>
      </c>
    </row>
    <row r="42" spans="1:16" ht="12.75">
      <c r="A42" t="s">
        <v>49</v>
      </c>
      <c s="34" t="s">
        <v>86</v>
      </c>
      <c s="34" t="s">
        <v>259</v>
      </c>
      <c s="35" t="s">
        <v>5</v>
      </c>
      <c s="6" t="s">
        <v>260</v>
      </c>
      <c s="36" t="s">
        <v>68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256</v>
      </c>
    </row>
    <row r="44" spans="1:5" ht="12.75">
      <c r="A44" s="35" t="s">
        <v>55</v>
      </c>
      <c r="E44" s="40" t="s">
        <v>56</v>
      </c>
    </row>
    <row r="45" spans="1:5" ht="12.75">
      <c r="A45" t="s">
        <v>57</v>
      </c>
      <c r="E45" s="39" t="s">
        <v>242</v>
      </c>
    </row>
    <row r="46" spans="1:16" ht="12.75">
      <c r="A46" t="s">
        <v>49</v>
      </c>
      <c s="34" t="s">
        <v>90</v>
      </c>
      <c s="34" t="s">
        <v>261</v>
      </c>
      <c s="35" t="s">
        <v>5</v>
      </c>
      <c s="6" t="s">
        <v>262</v>
      </c>
      <c s="36" t="s">
        <v>68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256</v>
      </c>
    </row>
    <row r="48" spans="1:5" ht="12.75">
      <c r="A48" s="35" t="s">
        <v>55</v>
      </c>
      <c r="E48" s="40" t="s">
        <v>56</v>
      </c>
    </row>
    <row r="49" spans="1:5" ht="12.75">
      <c r="A49" t="s">
        <v>57</v>
      </c>
      <c r="E49" s="39" t="s">
        <v>242</v>
      </c>
    </row>
    <row r="50" spans="1:16" ht="12.75">
      <c r="A50" t="s">
        <v>49</v>
      </c>
      <c s="34" t="s">
        <v>94</v>
      </c>
      <c s="34" t="s">
        <v>263</v>
      </c>
      <c s="35" t="s">
        <v>5</v>
      </c>
      <c s="6" t="s">
        <v>264</v>
      </c>
      <c s="36" t="s">
        <v>68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114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56</v>
      </c>
    </row>
    <row r="53" spans="1:5" ht="153">
      <c r="A53" t="s">
        <v>57</v>
      </c>
      <c r="E53" s="39" t="s">
        <v>265</v>
      </c>
    </row>
    <row r="54" spans="1:16" ht="12.75">
      <c r="A54" t="s">
        <v>49</v>
      </c>
      <c s="34" t="s">
        <v>98</v>
      </c>
      <c s="34" t="s">
        <v>266</v>
      </c>
      <c s="35" t="s">
        <v>5</v>
      </c>
      <c s="6" t="s">
        <v>267</v>
      </c>
      <c s="36" t="s">
        <v>68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56</v>
      </c>
    </row>
    <row r="57" spans="1:5" ht="12.75">
      <c r="A57" t="s">
        <v>57</v>
      </c>
      <c r="E57" s="39" t="s">
        <v>242</v>
      </c>
    </row>
    <row r="58" spans="1:16" ht="12.75">
      <c r="A58" t="s">
        <v>49</v>
      </c>
      <c s="34" t="s">
        <v>102</v>
      </c>
      <c s="34" t="s">
        <v>268</v>
      </c>
      <c s="35" t="s">
        <v>5</v>
      </c>
      <c s="6" t="s">
        <v>269</v>
      </c>
      <c s="36" t="s">
        <v>68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56</v>
      </c>
    </row>
    <row r="61" spans="1:5" ht="12.75">
      <c r="A61" t="s">
        <v>57</v>
      </c>
      <c r="E61" s="39" t="s">
        <v>242</v>
      </c>
    </row>
    <row r="62" spans="1:16" ht="12.75">
      <c r="A62" t="s">
        <v>49</v>
      </c>
      <c s="34" t="s">
        <v>106</v>
      </c>
      <c s="34" t="s">
        <v>270</v>
      </c>
      <c s="35" t="s">
        <v>5</v>
      </c>
      <c s="6" t="s">
        <v>271</v>
      </c>
      <c s="36" t="s">
        <v>68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56</v>
      </c>
    </row>
    <row r="65" spans="1:5" ht="12.75">
      <c r="A65" t="s">
        <v>57</v>
      </c>
      <c r="E65" s="39" t="s">
        <v>242</v>
      </c>
    </row>
    <row r="66" spans="1:16" ht="12.75">
      <c r="A66" t="s">
        <v>49</v>
      </c>
      <c s="34" t="s">
        <v>110</v>
      </c>
      <c s="34" t="s">
        <v>272</v>
      </c>
      <c s="35" t="s">
        <v>5</v>
      </c>
      <c s="6" t="s">
        <v>273</v>
      </c>
      <c s="36" t="s">
        <v>68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56</v>
      </c>
    </row>
    <row r="69" spans="1:5" ht="12.75">
      <c r="A69" t="s">
        <v>57</v>
      </c>
      <c r="E69" s="39" t="s">
        <v>242</v>
      </c>
    </row>
    <row r="70" spans="1:16" ht="12.75">
      <c r="A70" t="s">
        <v>49</v>
      </c>
      <c s="34" t="s">
        <v>116</v>
      </c>
      <c s="34" t="s">
        <v>274</v>
      </c>
      <c s="35" t="s">
        <v>5</v>
      </c>
      <c s="6" t="s">
        <v>275</v>
      </c>
      <c s="36" t="s">
        <v>68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56</v>
      </c>
    </row>
    <row r="73" spans="1:5" ht="12.75">
      <c r="A73" t="s">
        <v>57</v>
      </c>
      <c r="E73" s="39" t="s">
        <v>242</v>
      </c>
    </row>
    <row r="74" spans="1:16" ht="12.75">
      <c r="A74" t="s">
        <v>49</v>
      </c>
      <c s="34" t="s">
        <v>120</v>
      </c>
      <c s="34" t="s">
        <v>276</v>
      </c>
      <c s="35" t="s">
        <v>5</v>
      </c>
      <c s="6" t="s">
        <v>277</v>
      </c>
      <c s="36" t="s">
        <v>68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56</v>
      </c>
    </row>
    <row r="77" spans="1:5" ht="12.75">
      <c r="A77" t="s">
        <v>57</v>
      </c>
      <c r="E77" s="39" t="s">
        <v>242</v>
      </c>
    </row>
    <row r="78" spans="1:16" ht="12.75">
      <c r="A78" t="s">
        <v>49</v>
      </c>
      <c s="34" t="s">
        <v>125</v>
      </c>
      <c s="34" t="s">
        <v>278</v>
      </c>
      <c s="35" t="s">
        <v>5</v>
      </c>
      <c s="6" t="s">
        <v>279</v>
      </c>
      <c s="36" t="s">
        <v>68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56</v>
      </c>
    </row>
    <row r="81" spans="1:5" ht="12.75">
      <c r="A81" t="s">
        <v>57</v>
      </c>
      <c r="E81" s="39" t="s">
        <v>242</v>
      </c>
    </row>
    <row r="82" spans="1:16" ht="25.5">
      <c r="A82" t="s">
        <v>49</v>
      </c>
      <c s="34" t="s">
        <v>129</v>
      </c>
      <c s="34" t="s">
        <v>280</v>
      </c>
      <c s="35" t="s">
        <v>5</v>
      </c>
      <c s="6" t="s">
        <v>281</v>
      </c>
      <c s="36" t="s">
        <v>68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56</v>
      </c>
    </row>
    <row r="85" spans="1:5" ht="12.75">
      <c r="A85" t="s">
        <v>57</v>
      </c>
      <c r="E85" s="39" t="s">
        <v>242</v>
      </c>
    </row>
    <row r="86" spans="1:16" ht="25.5">
      <c r="A86" t="s">
        <v>49</v>
      </c>
      <c s="34" t="s">
        <v>133</v>
      </c>
      <c s="34" t="s">
        <v>282</v>
      </c>
      <c s="35" t="s">
        <v>5</v>
      </c>
      <c s="6" t="s">
        <v>283</v>
      </c>
      <c s="36" t="s">
        <v>68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56</v>
      </c>
    </row>
    <row r="89" spans="1:5" ht="12.75">
      <c r="A89" t="s">
        <v>57</v>
      </c>
      <c r="E89" s="39" t="s">
        <v>242</v>
      </c>
    </row>
    <row r="90" spans="1:16" ht="12.75">
      <c r="A90" t="s">
        <v>49</v>
      </c>
      <c s="34" t="s">
        <v>137</v>
      </c>
      <c s="34" t="s">
        <v>284</v>
      </c>
      <c s="35" t="s">
        <v>5</v>
      </c>
      <c s="6" t="s">
        <v>285</v>
      </c>
      <c s="36" t="s">
        <v>68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56</v>
      </c>
    </row>
    <row r="93" spans="1:5" ht="12.75">
      <c r="A93" t="s">
        <v>57</v>
      </c>
      <c r="E93" s="39" t="s">
        <v>242</v>
      </c>
    </row>
    <row r="94" spans="1:16" ht="12.75">
      <c r="A94" t="s">
        <v>49</v>
      </c>
      <c s="34" t="s">
        <v>141</v>
      </c>
      <c s="34" t="s">
        <v>286</v>
      </c>
      <c s="35" t="s">
        <v>5</v>
      </c>
      <c s="6" t="s">
        <v>287</v>
      </c>
      <c s="36" t="s">
        <v>68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114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56</v>
      </c>
    </row>
    <row r="97" spans="1:5" ht="191.25">
      <c r="A97" t="s">
        <v>57</v>
      </c>
      <c r="E97" s="39" t="s">
        <v>288</v>
      </c>
    </row>
    <row r="98" spans="1:16" ht="12.75">
      <c r="A98" t="s">
        <v>49</v>
      </c>
      <c s="34" t="s">
        <v>146</v>
      </c>
      <c s="34" t="s">
        <v>289</v>
      </c>
      <c s="35" t="s">
        <v>5</v>
      </c>
      <c s="6" t="s">
        <v>290</v>
      </c>
      <c s="36" t="s">
        <v>68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56</v>
      </c>
    </row>
    <row r="101" spans="1:5" ht="12.75">
      <c r="A101" t="s">
        <v>57</v>
      </c>
      <c r="E101" s="39" t="s">
        <v>242</v>
      </c>
    </row>
    <row r="102" spans="1:16" ht="12.75">
      <c r="A102" t="s">
        <v>49</v>
      </c>
      <c s="34" t="s">
        <v>150</v>
      </c>
      <c s="34" t="s">
        <v>291</v>
      </c>
      <c s="35" t="s">
        <v>5</v>
      </c>
      <c s="6" t="s">
        <v>292</v>
      </c>
      <c s="36" t="s">
        <v>68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55</v>
      </c>
      <c r="E104" s="40" t="s">
        <v>56</v>
      </c>
    </row>
    <row r="105" spans="1:5" ht="12.75">
      <c r="A105" t="s">
        <v>57</v>
      </c>
      <c r="E105" s="39" t="s">
        <v>242</v>
      </c>
    </row>
    <row r="106" spans="1:16" ht="12.75">
      <c r="A106" t="s">
        <v>49</v>
      </c>
      <c s="34" t="s">
        <v>153</v>
      </c>
      <c s="34" t="s">
        <v>293</v>
      </c>
      <c s="35" t="s">
        <v>5</v>
      </c>
      <c s="6" t="s">
        <v>294</v>
      </c>
      <c s="36" t="s">
        <v>68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55</v>
      </c>
      <c r="E108" s="40" t="s">
        <v>56</v>
      </c>
    </row>
    <row r="109" spans="1:5" ht="12.75">
      <c r="A109" t="s">
        <v>57</v>
      </c>
      <c r="E109" s="39" t="s">
        <v>242</v>
      </c>
    </row>
    <row r="110" spans="1:16" ht="25.5">
      <c r="A110" t="s">
        <v>49</v>
      </c>
      <c s="34" t="s">
        <v>156</v>
      </c>
      <c s="34" t="s">
        <v>295</v>
      </c>
      <c s="35" t="s">
        <v>5</v>
      </c>
      <c s="6" t="s">
        <v>296</v>
      </c>
      <c s="36" t="s">
        <v>68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55</v>
      </c>
      <c r="E112" s="40" t="s">
        <v>56</v>
      </c>
    </row>
    <row r="113" spans="1:5" ht="12.75">
      <c r="A113" t="s">
        <v>57</v>
      </c>
      <c r="E113" s="39" t="s">
        <v>242</v>
      </c>
    </row>
    <row r="114" spans="1:16" ht="12.75">
      <c r="A114" t="s">
        <v>49</v>
      </c>
      <c s="34" t="s">
        <v>159</v>
      </c>
      <c s="34" t="s">
        <v>297</v>
      </c>
      <c s="35" t="s">
        <v>5</v>
      </c>
      <c s="6" t="s">
        <v>298</v>
      </c>
      <c s="36" t="s">
        <v>68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55</v>
      </c>
      <c r="E116" s="40" t="s">
        <v>56</v>
      </c>
    </row>
    <row r="117" spans="1:5" ht="12.75">
      <c r="A117" t="s">
        <v>57</v>
      </c>
      <c r="E117" s="39" t="s">
        <v>242</v>
      </c>
    </row>
    <row r="118" spans="1:16" ht="12.75">
      <c r="A118" t="s">
        <v>49</v>
      </c>
      <c s="34" t="s">
        <v>162</v>
      </c>
      <c s="34" t="s">
        <v>297</v>
      </c>
      <c s="35" t="s">
        <v>47</v>
      </c>
      <c s="6" t="s">
        <v>298</v>
      </c>
      <c s="36" t="s">
        <v>68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55</v>
      </c>
      <c r="E120" s="40" t="s">
        <v>56</v>
      </c>
    </row>
    <row r="121" spans="1:5" ht="12.75">
      <c r="A121" t="s">
        <v>57</v>
      </c>
      <c r="E121" s="39" t="s">
        <v>242</v>
      </c>
    </row>
    <row r="122" spans="1:16" ht="12.75">
      <c r="A122" t="s">
        <v>49</v>
      </c>
      <c s="34" t="s">
        <v>166</v>
      </c>
      <c s="34" t="s">
        <v>299</v>
      </c>
      <c s="35" t="s">
        <v>5</v>
      </c>
      <c s="6" t="s">
        <v>300</v>
      </c>
      <c s="36" t="s">
        <v>68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55</v>
      </c>
      <c r="E124" s="40" t="s">
        <v>56</v>
      </c>
    </row>
    <row r="125" spans="1:5" ht="12.75">
      <c r="A125" t="s">
        <v>57</v>
      </c>
      <c r="E125" s="39" t="s">
        <v>242</v>
      </c>
    </row>
    <row r="126" spans="1:16" ht="12.75">
      <c r="A126" t="s">
        <v>49</v>
      </c>
      <c s="34" t="s">
        <v>170</v>
      </c>
      <c s="34" t="s">
        <v>301</v>
      </c>
      <c s="35" t="s">
        <v>5</v>
      </c>
      <c s="6" t="s">
        <v>302</v>
      </c>
      <c s="36" t="s">
        <v>68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55</v>
      </c>
      <c r="E128" s="40" t="s">
        <v>56</v>
      </c>
    </row>
    <row r="129" spans="1:5" ht="12.75">
      <c r="A129" t="s">
        <v>57</v>
      </c>
      <c r="E129" s="39" t="s">
        <v>242</v>
      </c>
    </row>
    <row r="130" spans="1:16" ht="12.75">
      <c r="A130" t="s">
        <v>49</v>
      </c>
      <c s="34" t="s">
        <v>173</v>
      </c>
      <c s="34" t="s">
        <v>303</v>
      </c>
      <c s="35" t="s">
        <v>5</v>
      </c>
      <c s="6" t="s">
        <v>304</v>
      </c>
      <c s="36" t="s">
        <v>68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55</v>
      </c>
      <c r="E132" s="40" t="s">
        <v>56</v>
      </c>
    </row>
    <row r="133" spans="1:5" ht="12.75">
      <c r="A133" t="s">
        <v>57</v>
      </c>
      <c r="E133" s="39" t="s">
        <v>242</v>
      </c>
    </row>
    <row r="134" spans="1:16" ht="25.5">
      <c r="A134" t="s">
        <v>49</v>
      </c>
      <c s="34" t="s">
        <v>176</v>
      </c>
      <c s="34" t="s">
        <v>305</v>
      </c>
      <c s="35" t="s">
        <v>5</v>
      </c>
      <c s="6" t="s">
        <v>306</v>
      </c>
      <c s="36" t="s">
        <v>68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55</v>
      </c>
      <c r="E136" s="40" t="s">
        <v>56</v>
      </c>
    </row>
    <row r="137" spans="1:5" ht="12.75">
      <c r="A137" t="s">
        <v>57</v>
      </c>
      <c r="E137" s="39" t="s">
        <v>242</v>
      </c>
    </row>
    <row r="138" spans="1:16" ht="12.75">
      <c r="A138" t="s">
        <v>49</v>
      </c>
      <c s="34" t="s">
        <v>179</v>
      </c>
      <c s="34" t="s">
        <v>307</v>
      </c>
      <c s="35" t="s">
        <v>5</v>
      </c>
      <c s="6" t="s">
        <v>308</v>
      </c>
      <c s="36" t="s">
        <v>68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55</v>
      </c>
      <c r="E140" s="40" t="s">
        <v>56</v>
      </c>
    </row>
    <row r="141" spans="1:5" ht="12.75">
      <c r="A141" t="s">
        <v>57</v>
      </c>
      <c r="E141" s="39" t="s">
        <v>242</v>
      </c>
    </row>
    <row r="142" spans="1:16" ht="25.5">
      <c r="A142" t="s">
        <v>49</v>
      </c>
      <c s="34" t="s">
        <v>183</v>
      </c>
      <c s="34" t="s">
        <v>309</v>
      </c>
      <c s="35" t="s">
        <v>5</v>
      </c>
      <c s="6" t="s">
        <v>310</v>
      </c>
      <c s="36" t="s">
        <v>68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55</v>
      </c>
      <c r="E144" s="40" t="s">
        <v>56</v>
      </c>
    </row>
    <row r="145" spans="1:5" ht="12.75">
      <c r="A145" t="s">
        <v>57</v>
      </c>
      <c r="E145" s="39" t="s">
        <v>242</v>
      </c>
    </row>
    <row r="146" spans="1:16" ht="12.75">
      <c r="A146" t="s">
        <v>49</v>
      </c>
      <c s="34" t="s">
        <v>187</v>
      </c>
      <c s="34" t="s">
        <v>311</v>
      </c>
      <c s="35" t="s">
        <v>5</v>
      </c>
      <c s="6" t="s">
        <v>312</v>
      </c>
      <c s="36" t="s">
        <v>68</v>
      </c>
      <c s="37">
        <v>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114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55</v>
      </c>
      <c r="E148" s="40" t="s">
        <v>56</v>
      </c>
    </row>
    <row r="149" spans="1:5" ht="89.25">
      <c r="A149" t="s">
        <v>57</v>
      </c>
      <c r="E149" s="39" t="s">
        <v>313</v>
      </c>
    </row>
    <row r="150" spans="1:16" ht="12.75">
      <c r="A150" t="s">
        <v>49</v>
      </c>
      <c s="34" t="s">
        <v>191</v>
      </c>
      <c s="34" t="s">
        <v>314</v>
      </c>
      <c s="35" t="s">
        <v>5</v>
      </c>
      <c s="6" t="s">
        <v>315</v>
      </c>
      <c s="36" t="s">
        <v>316</v>
      </c>
      <c s="37">
        <v>24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55</v>
      </c>
      <c r="E152" s="40" t="s">
        <v>56</v>
      </c>
    </row>
    <row r="153" spans="1:5" ht="12.75">
      <c r="A153" t="s">
        <v>57</v>
      </c>
      <c r="E153" s="39" t="s">
        <v>242</v>
      </c>
    </row>
    <row r="154" spans="1:16" ht="12.75">
      <c r="A154" t="s">
        <v>49</v>
      </c>
      <c s="34" t="s">
        <v>196</v>
      </c>
      <c s="34" t="s">
        <v>317</v>
      </c>
      <c s="35" t="s">
        <v>5</v>
      </c>
      <c s="6" t="s">
        <v>318</v>
      </c>
      <c s="36" t="s">
        <v>68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114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55</v>
      </c>
      <c r="E156" s="40" t="s">
        <v>56</v>
      </c>
    </row>
    <row r="157" spans="1:5" ht="12.75">
      <c r="A157" t="s">
        <v>57</v>
      </c>
      <c r="E157" s="39" t="s">
        <v>242</v>
      </c>
    </row>
    <row r="158" spans="1:16" ht="12.75">
      <c r="A158" t="s">
        <v>49</v>
      </c>
      <c s="34" t="s">
        <v>200</v>
      </c>
      <c s="34" t="s">
        <v>319</v>
      </c>
      <c s="35" t="s">
        <v>5</v>
      </c>
      <c s="6" t="s">
        <v>320</v>
      </c>
      <c s="36" t="s">
        <v>68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55</v>
      </c>
      <c r="E160" s="40" t="s">
        <v>56</v>
      </c>
    </row>
    <row r="161" spans="1:5" ht="12.75">
      <c r="A161" t="s">
        <v>57</v>
      </c>
      <c r="E161" s="39" t="s">
        <v>242</v>
      </c>
    </row>
    <row r="162" spans="1:16" ht="12.75">
      <c r="A162" t="s">
        <v>49</v>
      </c>
      <c s="34" t="s">
        <v>204</v>
      </c>
      <c s="34" t="s">
        <v>321</v>
      </c>
      <c s="35" t="s">
        <v>5</v>
      </c>
      <c s="6" t="s">
        <v>322</v>
      </c>
      <c s="36" t="s">
        <v>68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55</v>
      </c>
      <c r="E164" s="40" t="s">
        <v>56</v>
      </c>
    </row>
    <row r="165" spans="1:5" ht="12.75">
      <c r="A165" t="s">
        <v>57</v>
      </c>
      <c r="E165" s="39" t="s">
        <v>242</v>
      </c>
    </row>
    <row r="166" spans="1:16" ht="12.75">
      <c r="A166" t="s">
        <v>49</v>
      </c>
      <c s="34" t="s">
        <v>208</v>
      </c>
      <c s="34" t="s">
        <v>323</v>
      </c>
      <c s="35" t="s">
        <v>5</v>
      </c>
      <c s="6" t="s">
        <v>324</v>
      </c>
      <c s="36" t="s">
        <v>68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55</v>
      </c>
      <c r="E168" s="40" t="s">
        <v>56</v>
      </c>
    </row>
    <row r="169" spans="1:5" ht="12.75">
      <c r="A169" t="s">
        <v>57</v>
      </c>
      <c r="E169" s="39" t="s">
        <v>242</v>
      </c>
    </row>
    <row r="170" spans="1:16" ht="12.75">
      <c r="A170" t="s">
        <v>49</v>
      </c>
      <c s="34" t="s">
        <v>211</v>
      </c>
      <c s="34" t="s">
        <v>325</v>
      </c>
      <c s="35" t="s">
        <v>5</v>
      </c>
      <c s="6" t="s">
        <v>326</v>
      </c>
      <c s="36" t="s">
        <v>76</v>
      </c>
      <c s="37">
        <v>0.5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55</v>
      </c>
      <c r="E172" s="40" t="s">
        <v>56</v>
      </c>
    </row>
    <row r="173" spans="1:5" ht="12.75">
      <c r="A173" t="s">
        <v>57</v>
      </c>
      <c r="E173" s="39" t="s">
        <v>242</v>
      </c>
    </row>
    <row r="174" spans="1:16" ht="12.75">
      <c r="A174" t="s">
        <v>49</v>
      </c>
      <c s="34" t="s">
        <v>214</v>
      </c>
      <c s="34" t="s">
        <v>327</v>
      </c>
      <c s="35" t="s">
        <v>5</v>
      </c>
      <c s="6" t="s">
        <v>328</v>
      </c>
      <c s="36" t="s">
        <v>76</v>
      </c>
      <c s="37">
        <v>0.5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55</v>
      </c>
      <c r="E176" s="40" t="s">
        <v>56</v>
      </c>
    </row>
    <row r="177" spans="1:5" ht="12.75">
      <c r="A177" t="s">
        <v>57</v>
      </c>
      <c r="E177" s="39" t="s">
        <v>242</v>
      </c>
    </row>
    <row r="178" spans="1:16" ht="12.75">
      <c r="A178" t="s">
        <v>49</v>
      </c>
      <c s="34" t="s">
        <v>220</v>
      </c>
      <c s="34" t="s">
        <v>329</v>
      </c>
      <c s="35" t="s">
        <v>5</v>
      </c>
      <c s="6" t="s">
        <v>330</v>
      </c>
      <c s="36" t="s">
        <v>331</v>
      </c>
      <c s="37">
        <v>0.1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55</v>
      </c>
      <c r="E180" s="40" t="s">
        <v>56</v>
      </c>
    </row>
    <row r="181" spans="1:5" ht="12.75">
      <c r="A181" t="s">
        <v>57</v>
      </c>
      <c r="E181" s="39" t="s">
        <v>242</v>
      </c>
    </row>
    <row r="182" spans="1:16" ht="12.75">
      <c r="A182" t="s">
        <v>49</v>
      </c>
      <c s="34" t="s">
        <v>226</v>
      </c>
      <c s="34" t="s">
        <v>332</v>
      </c>
      <c s="35" t="s">
        <v>5</v>
      </c>
      <c s="6" t="s">
        <v>333</v>
      </c>
      <c s="36" t="s">
        <v>68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55</v>
      </c>
      <c r="E184" s="40" t="s">
        <v>56</v>
      </c>
    </row>
    <row r="185" spans="1:5" ht="12.75">
      <c r="A185" t="s">
        <v>57</v>
      </c>
      <c r="E185" s="39" t="s">
        <v>242</v>
      </c>
    </row>
    <row r="186" spans="1:16" ht="12.75">
      <c r="A186" t="s">
        <v>49</v>
      </c>
      <c s="34" t="s">
        <v>232</v>
      </c>
      <c s="34" t="s">
        <v>334</v>
      </c>
      <c s="35" t="s">
        <v>5</v>
      </c>
      <c s="6" t="s">
        <v>335</v>
      </c>
      <c s="36" t="s">
        <v>68</v>
      </c>
      <c s="37">
        <v>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114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55</v>
      </c>
      <c r="E188" s="40" t="s">
        <v>56</v>
      </c>
    </row>
    <row r="189" spans="1:5" ht="12.75">
      <c r="A189" t="s">
        <v>57</v>
      </c>
      <c r="E189" s="39" t="s">
        <v>242</v>
      </c>
    </row>
    <row r="190" spans="1:16" ht="12.75">
      <c r="A190" t="s">
        <v>49</v>
      </c>
      <c s="34" t="s">
        <v>336</v>
      </c>
      <c s="34" t="s">
        <v>337</v>
      </c>
      <c s="35" t="s">
        <v>5</v>
      </c>
      <c s="6" t="s">
        <v>338</v>
      </c>
      <c s="36" t="s">
        <v>68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55</v>
      </c>
      <c r="E192" s="40" t="s">
        <v>56</v>
      </c>
    </row>
    <row r="193" spans="1:5" ht="12.75">
      <c r="A193" t="s">
        <v>57</v>
      </c>
      <c r="E193" s="39" t="s">
        <v>242</v>
      </c>
    </row>
    <row r="194" spans="1:16" ht="12.75">
      <c r="A194" t="s">
        <v>49</v>
      </c>
      <c s="34" t="s">
        <v>339</v>
      </c>
      <c s="34" t="s">
        <v>340</v>
      </c>
      <c s="35" t="s">
        <v>5</v>
      </c>
      <c s="6" t="s">
        <v>341</v>
      </c>
      <c s="36" t="s">
        <v>68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55</v>
      </c>
      <c r="E196" s="40" t="s">
        <v>56</v>
      </c>
    </row>
    <row r="197" spans="1:5" ht="12.75">
      <c r="A197" t="s">
        <v>57</v>
      </c>
      <c r="E197" s="39" t="s">
        <v>242</v>
      </c>
    </row>
    <row r="198" spans="1:16" ht="12.75">
      <c r="A198" t="s">
        <v>49</v>
      </c>
      <c s="34" t="s">
        <v>342</v>
      </c>
      <c s="34" t="s">
        <v>343</v>
      </c>
      <c s="35" t="s">
        <v>5</v>
      </c>
      <c s="6" t="s">
        <v>344</v>
      </c>
      <c s="36" t="s">
        <v>68</v>
      </c>
      <c s="37">
        <v>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114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12.75">
      <c r="A200" s="35" t="s">
        <v>55</v>
      </c>
      <c r="E200" s="40" t="s">
        <v>56</v>
      </c>
    </row>
    <row r="201" spans="1:5" ht="191.25">
      <c r="A201" t="s">
        <v>57</v>
      </c>
      <c r="E201" s="39" t="s">
        <v>345</v>
      </c>
    </row>
    <row r="202" spans="1:16" ht="12.75">
      <c r="A202" t="s">
        <v>49</v>
      </c>
      <c s="34" t="s">
        <v>346</v>
      </c>
      <c s="34" t="s">
        <v>347</v>
      </c>
      <c s="35" t="s">
        <v>5</v>
      </c>
      <c s="6" t="s">
        <v>348</v>
      </c>
      <c s="36" t="s">
        <v>68</v>
      </c>
      <c s="37">
        <v>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55</v>
      </c>
      <c r="E204" s="40" t="s">
        <v>56</v>
      </c>
    </row>
    <row r="205" spans="1:5" ht="12.75">
      <c r="A205" t="s">
        <v>57</v>
      </c>
      <c r="E205" s="39" t="s">
        <v>242</v>
      </c>
    </row>
    <row r="206" spans="1:16" ht="12.75">
      <c r="A206" t="s">
        <v>49</v>
      </c>
      <c s="34" t="s">
        <v>349</v>
      </c>
      <c s="34" t="s">
        <v>350</v>
      </c>
      <c s="35" t="s">
        <v>5</v>
      </c>
      <c s="6" t="s">
        <v>351</v>
      </c>
      <c s="36" t="s">
        <v>68</v>
      </c>
      <c s="37">
        <v>8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55</v>
      </c>
      <c r="E208" s="40" t="s">
        <v>56</v>
      </c>
    </row>
    <row r="209" spans="1:5" ht="12.75">
      <c r="A209" t="s">
        <v>57</v>
      </c>
      <c r="E209" s="39" t="s">
        <v>242</v>
      </c>
    </row>
    <row r="210" spans="1:16" ht="12.75">
      <c r="A210" t="s">
        <v>49</v>
      </c>
      <c s="34" t="s">
        <v>352</v>
      </c>
      <c s="34" t="s">
        <v>353</v>
      </c>
      <c s="35" t="s">
        <v>5</v>
      </c>
      <c s="6" t="s">
        <v>354</v>
      </c>
      <c s="36" t="s">
        <v>316</v>
      </c>
      <c s="37">
        <v>16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55</v>
      </c>
      <c r="E212" s="40" t="s">
        <v>56</v>
      </c>
    </row>
    <row r="213" spans="1:5" ht="12.75">
      <c r="A213" t="s">
        <v>57</v>
      </c>
      <c r="E213" s="39" t="s">
        <v>242</v>
      </c>
    </row>
    <row r="214" spans="1:16" ht="12.75">
      <c r="A214" t="s">
        <v>49</v>
      </c>
      <c s="34" t="s">
        <v>355</v>
      </c>
      <c s="34" t="s">
        <v>356</v>
      </c>
      <c s="35" t="s">
        <v>5</v>
      </c>
      <c s="6" t="s">
        <v>357</v>
      </c>
      <c s="36" t="s">
        <v>316</v>
      </c>
      <c s="37">
        <v>48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55</v>
      </c>
      <c r="E216" s="40" t="s">
        <v>56</v>
      </c>
    </row>
    <row r="217" spans="1:5" ht="12.75">
      <c r="A217" t="s">
        <v>57</v>
      </c>
      <c r="E217" s="39" t="s">
        <v>242</v>
      </c>
    </row>
    <row r="218" spans="1:16" ht="25.5">
      <c r="A218" t="s">
        <v>49</v>
      </c>
      <c s="34" t="s">
        <v>358</v>
      </c>
      <c s="34" t="s">
        <v>359</v>
      </c>
      <c s="35" t="s">
        <v>5</v>
      </c>
      <c s="6" t="s">
        <v>360</v>
      </c>
      <c s="36" t="s">
        <v>68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55</v>
      </c>
      <c r="E220" s="40" t="s">
        <v>56</v>
      </c>
    </row>
    <row r="221" spans="1:5" ht="12.75">
      <c r="A221" t="s">
        <v>57</v>
      </c>
      <c r="E221" s="39" t="s">
        <v>242</v>
      </c>
    </row>
    <row r="222" spans="1:16" ht="12.75">
      <c r="A222" t="s">
        <v>49</v>
      </c>
      <c s="34" t="s">
        <v>361</v>
      </c>
      <c s="34" t="s">
        <v>362</v>
      </c>
      <c s="35" t="s">
        <v>5</v>
      </c>
      <c s="6" t="s">
        <v>363</v>
      </c>
      <c s="36" t="s">
        <v>316</v>
      </c>
      <c s="37">
        <v>8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12.75">
      <c r="A223" s="35" t="s">
        <v>54</v>
      </c>
      <c r="E223" s="39" t="s">
        <v>5</v>
      </c>
    </row>
    <row r="224" spans="1:5" ht="12.75">
      <c r="A224" s="35" t="s">
        <v>55</v>
      </c>
      <c r="E224" s="40" t="s">
        <v>56</v>
      </c>
    </row>
    <row r="225" spans="1:5" ht="12.75">
      <c r="A225" t="s">
        <v>57</v>
      </c>
      <c r="E225" s="39" t="s">
        <v>242</v>
      </c>
    </row>
    <row r="226" spans="1:16" ht="12.75">
      <c r="A226" t="s">
        <v>49</v>
      </c>
      <c s="34" t="s">
        <v>364</v>
      </c>
      <c s="34" t="s">
        <v>365</v>
      </c>
      <c s="35" t="s">
        <v>5</v>
      </c>
      <c s="6" t="s">
        <v>366</v>
      </c>
      <c s="36" t="s">
        <v>316</v>
      </c>
      <c s="37">
        <v>8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55</v>
      </c>
      <c r="E228" s="40" t="s">
        <v>56</v>
      </c>
    </row>
    <row r="229" spans="1:5" ht="12.75">
      <c r="A229" t="s">
        <v>57</v>
      </c>
      <c r="E229" s="39" t="s">
        <v>242</v>
      </c>
    </row>
    <row r="230" spans="1:16" ht="25.5">
      <c r="A230" t="s">
        <v>49</v>
      </c>
      <c s="34" t="s">
        <v>367</v>
      </c>
      <c s="34" t="s">
        <v>368</v>
      </c>
      <c s="35" t="s">
        <v>5</v>
      </c>
      <c s="6" t="s">
        <v>369</v>
      </c>
      <c s="36" t="s">
        <v>68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12.75">
      <c r="A231" s="35" t="s">
        <v>54</v>
      </c>
      <c r="E231" s="39" t="s">
        <v>5</v>
      </c>
    </row>
    <row r="232" spans="1:5" ht="12.75">
      <c r="A232" s="35" t="s">
        <v>55</v>
      </c>
      <c r="E232" s="40" t="s">
        <v>56</v>
      </c>
    </row>
    <row r="233" spans="1:5" ht="12.75">
      <c r="A233" t="s">
        <v>57</v>
      </c>
      <c r="E233" s="39" t="s">
        <v>242</v>
      </c>
    </row>
    <row r="234" spans="1:16" ht="38.25">
      <c r="A234" t="s">
        <v>49</v>
      </c>
      <c s="34" t="s">
        <v>370</v>
      </c>
      <c s="34" t="s">
        <v>371</v>
      </c>
      <c s="35" t="s">
        <v>5</v>
      </c>
      <c s="6" t="s">
        <v>372</v>
      </c>
      <c s="36" t="s">
        <v>68</v>
      </c>
      <c s="37">
        <v>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55</v>
      </c>
      <c r="E236" s="40" t="s">
        <v>56</v>
      </c>
    </row>
    <row r="237" spans="1:5" ht="12.75">
      <c r="A237" t="s">
        <v>57</v>
      </c>
      <c r="E237" s="39" t="s">
        <v>242</v>
      </c>
    </row>
    <row r="238" spans="1:16" ht="12.75">
      <c r="A238" t="s">
        <v>49</v>
      </c>
      <c s="34" t="s">
        <v>373</v>
      </c>
      <c s="34" t="s">
        <v>374</v>
      </c>
      <c s="35" t="s">
        <v>5</v>
      </c>
      <c s="6" t="s">
        <v>375</v>
      </c>
      <c s="36" t="s">
        <v>68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55</v>
      </c>
      <c r="E240" s="40" t="s">
        <v>56</v>
      </c>
    </row>
    <row r="241" spans="1:5" ht="12.75">
      <c r="A241" t="s">
        <v>57</v>
      </c>
      <c r="E241" s="39" t="s">
        <v>242</v>
      </c>
    </row>
    <row r="242" spans="1:16" ht="12.75">
      <c r="A242" t="s">
        <v>49</v>
      </c>
      <c s="34" t="s">
        <v>376</v>
      </c>
      <c s="34" t="s">
        <v>377</v>
      </c>
      <c s="35" t="s">
        <v>5</v>
      </c>
      <c s="6" t="s">
        <v>378</v>
      </c>
      <c s="36" t="s">
        <v>68</v>
      </c>
      <c s="37">
        <v>2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55</v>
      </c>
      <c r="E244" s="40" t="s">
        <v>56</v>
      </c>
    </row>
    <row r="245" spans="1:5" ht="12.75">
      <c r="A245" t="s">
        <v>57</v>
      </c>
      <c r="E245" s="39" t="s">
        <v>242</v>
      </c>
    </row>
    <row r="246" spans="1:16" ht="12.75">
      <c r="A246" t="s">
        <v>49</v>
      </c>
      <c s="34" t="s">
        <v>379</v>
      </c>
      <c s="34" t="s">
        <v>380</v>
      </c>
      <c s="35" t="s">
        <v>5</v>
      </c>
      <c s="6" t="s">
        <v>381</v>
      </c>
      <c s="36" t="s">
        <v>68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55</v>
      </c>
      <c r="E248" s="40" t="s">
        <v>56</v>
      </c>
    </row>
    <row r="249" spans="1:5" ht="12.75">
      <c r="A249" t="s">
        <v>57</v>
      </c>
      <c r="E249" s="39" t="s">
        <v>242</v>
      </c>
    </row>
    <row r="250" spans="1:16" ht="12.75">
      <c r="A250" t="s">
        <v>49</v>
      </c>
      <c s="34" t="s">
        <v>382</v>
      </c>
      <c s="34" t="s">
        <v>383</v>
      </c>
      <c s="35" t="s">
        <v>5</v>
      </c>
      <c s="6" t="s">
        <v>384</v>
      </c>
      <c s="36" t="s">
        <v>68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55</v>
      </c>
      <c r="E252" s="40" t="s">
        <v>56</v>
      </c>
    </row>
    <row r="253" spans="1:5" ht="12.75">
      <c r="A253" t="s">
        <v>57</v>
      </c>
      <c r="E253" s="39" t="s">
        <v>242</v>
      </c>
    </row>
    <row r="254" spans="1:16" ht="12.75">
      <c r="A254" t="s">
        <v>49</v>
      </c>
      <c s="34" t="s">
        <v>385</v>
      </c>
      <c s="34" t="s">
        <v>386</v>
      </c>
      <c s="35" t="s">
        <v>5</v>
      </c>
      <c s="6" t="s">
        <v>387</v>
      </c>
      <c s="36" t="s">
        <v>68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55</v>
      </c>
      <c r="E256" s="40" t="s">
        <v>56</v>
      </c>
    </row>
    <row r="257" spans="1:5" ht="12.75">
      <c r="A257" t="s">
        <v>57</v>
      </c>
      <c r="E257" s="39" t="s">
        <v>242</v>
      </c>
    </row>
    <row r="258" spans="1:16" ht="12.75">
      <c r="A258" t="s">
        <v>49</v>
      </c>
      <c s="34" t="s">
        <v>388</v>
      </c>
      <c s="34" t="s">
        <v>389</v>
      </c>
      <c s="35" t="s">
        <v>5</v>
      </c>
      <c s="6" t="s">
        <v>390</v>
      </c>
      <c s="36" t="s">
        <v>68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53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55</v>
      </c>
      <c r="E260" s="40" t="s">
        <v>56</v>
      </c>
    </row>
    <row r="261" spans="1:5" ht="12.75">
      <c r="A261" t="s">
        <v>57</v>
      </c>
      <c r="E261" s="39" t="s">
        <v>242</v>
      </c>
    </row>
    <row r="262" spans="1:16" ht="12.75">
      <c r="A262" t="s">
        <v>49</v>
      </c>
      <c s="34" t="s">
        <v>391</v>
      </c>
      <c s="34" t="s">
        <v>392</v>
      </c>
      <c s="35" t="s">
        <v>5</v>
      </c>
      <c s="6" t="s">
        <v>393</v>
      </c>
      <c s="36" t="s">
        <v>68</v>
      </c>
      <c s="37">
        <v>8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53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55</v>
      </c>
      <c r="E264" s="40" t="s">
        <v>56</v>
      </c>
    </row>
    <row r="265" spans="1:5" ht="12.75">
      <c r="A265" t="s">
        <v>57</v>
      </c>
      <c r="E265" s="39" t="s">
        <v>242</v>
      </c>
    </row>
    <row r="266" spans="1:16" ht="12.75">
      <c r="A266" t="s">
        <v>49</v>
      </c>
      <c s="34" t="s">
        <v>394</v>
      </c>
      <c s="34" t="s">
        <v>395</v>
      </c>
      <c s="35" t="s">
        <v>5</v>
      </c>
      <c s="6" t="s">
        <v>396</v>
      </c>
      <c s="36" t="s">
        <v>76</v>
      </c>
      <c s="37">
        <v>20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53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55</v>
      </c>
      <c r="E268" s="40" t="s">
        <v>56</v>
      </c>
    </row>
    <row r="269" spans="1:5" ht="12.75">
      <c r="A269" t="s">
        <v>57</v>
      </c>
      <c r="E269" s="39" t="s">
        <v>242</v>
      </c>
    </row>
    <row r="270" spans="1:16" ht="12.75">
      <c r="A270" t="s">
        <v>49</v>
      </c>
      <c s="34" t="s">
        <v>397</v>
      </c>
      <c s="34" t="s">
        <v>398</v>
      </c>
      <c s="35" t="s">
        <v>5</v>
      </c>
      <c s="6" t="s">
        <v>399</v>
      </c>
      <c s="36" t="s">
        <v>68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53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12.75">
      <c r="A272" s="35" t="s">
        <v>55</v>
      </c>
      <c r="E272" s="40" t="s">
        <v>56</v>
      </c>
    </row>
    <row r="273" spans="1:5" ht="12.75">
      <c r="A273" t="s">
        <v>57</v>
      </c>
      <c r="E273" s="39" t="s">
        <v>242</v>
      </c>
    </row>
    <row r="274" spans="1:16" ht="12.75">
      <c r="A274" t="s">
        <v>49</v>
      </c>
      <c s="34" t="s">
        <v>400</v>
      </c>
      <c s="34" t="s">
        <v>401</v>
      </c>
      <c s="35" t="s">
        <v>5</v>
      </c>
      <c s="6" t="s">
        <v>402</v>
      </c>
      <c s="36" t="s">
        <v>76</v>
      </c>
      <c s="37">
        <v>10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53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55</v>
      </c>
      <c r="E276" s="40" t="s">
        <v>56</v>
      </c>
    </row>
    <row r="277" spans="1:5" ht="12.75">
      <c r="A277" t="s">
        <v>57</v>
      </c>
      <c r="E277" s="39" t="s">
        <v>242</v>
      </c>
    </row>
    <row r="278" spans="1:16" ht="25.5">
      <c r="A278" t="s">
        <v>49</v>
      </c>
      <c s="34" t="s">
        <v>403</v>
      </c>
      <c s="34" t="s">
        <v>404</v>
      </c>
      <c s="35" t="s">
        <v>5</v>
      </c>
      <c s="6" t="s">
        <v>405</v>
      </c>
      <c s="36" t="s">
        <v>68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53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55</v>
      </c>
      <c r="E280" s="40" t="s">
        <v>56</v>
      </c>
    </row>
    <row r="281" spans="1:5" ht="12.75">
      <c r="A281" t="s">
        <v>57</v>
      </c>
      <c r="E281" s="39" t="s">
        <v>242</v>
      </c>
    </row>
    <row r="282" spans="1:16" ht="12.75">
      <c r="A282" t="s">
        <v>49</v>
      </c>
      <c s="34" t="s">
        <v>406</v>
      </c>
      <c s="34" t="s">
        <v>407</v>
      </c>
      <c s="35" t="s">
        <v>5</v>
      </c>
      <c s="6" t="s">
        <v>408</v>
      </c>
      <c s="36" t="s">
        <v>76</v>
      </c>
      <c s="37">
        <v>10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53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55</v>
      </c>
      <c r="E284" s="40" t="s">
        <v>56</v>
      </c>
    </row>
    <row r="285" spans="1:5" ht="12.75">
      <c r="A285" t="s">
        <v>57</v>
      </c>
      <c r="E285" s="39" t="s">
        <v>242</v>
      </c>
    </row>
    <row r="286" spans="1:16" ht="25.5">
      <c r="A286" t="s">
        <v>49</v>
      </c>
      <c s="34" t="s">
        <v>409</v>
      </c>
      <c s="34" t="s">
        <v>410</v>
      </c>
      <c s="35" t="s">
        <v>5</v>
      </c>
      <c s="6" t="s">
        <v>411</v>
      </c>
      <c s="36" t="s">
        <v>68</v>
      </c>
      <c s="37">
        <v>2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53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55</v>
      </c>
      <c r="E288" s="40" t="s">
        <v>56</v>
      </c>
    </row>
    <row r="289" spans="1:5" ht="12.75">
      <c r="A289" t="s">
        <v>57</v>
      </c>
      <c r="E289" s="39" t="s">
        <v>242</v>
      </c>
    </row>
    <row r="290" spans="1:16" ht="25.5">
      <c r="A290" t="s">
        <v>49</v>
      </c>
      <c s="34" t="s">
        <v>412</v>
      </c>
      <c s="34" t="s">
        <v>413</v>
      </c>
      <c s="35" t="s">
        <v>5</v>
      </c>
      <c s="6" t="s">
        <v>414</v>
      </c>
      <c s="36" t="s">
        <v>76</v>
      </c>
      <c s="37">
        <v>20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53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55</v>
      </c>
      <c r="E292" s="40" t="s">
        <v>56</v>
      </c>
    </row>
    <row r="293" spans="1:5" ht="12.75">
      <c r="A293" t="s">
        <v>57</v>
      </c>
      <c r="E293" s="39" t="s">
        <v>242</v>
      </c>
    </row>
    <row r="294" spans="1:16" ht="25.5">
      <c r="A294" t="s">
        <v>49</v>
      </c>
      <c s="34" t="s">
        <v>415</v>
      </c>
      <c s="34" t="s">
        <v>416</v>
      </c>
      <c s="35" t="s">
        <v>5</v>
      </c>
      <c s="6" t="s">
        <v>417</v>
      </c>
      <c s="36" t="s">
        <v>76</v>
      </c>
      <c s="37">
        <v>10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53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55</v>
      </c>
      <c r="E296" s="40" t="s">
        <v>56</v>
      </c>
    </row>
    <row r="297" spans="1:5" ht="12.75">
      <c r="A297" t="s">
        <v>57</v>
      </c>
      <c r="E297" s="39" t="s">
        <v>242</v>
      </c>
    </row>
    <row r="298" spans="1:16" ht="25.5">
      <c r="A298" t="s">
        <v>49</v>
      </c>
      <c s="34" t="s">
        <v>418</v>
      </c>
      <c s="34" t="s">
        <v>419</v>
      </c>
      <c s="35" t="s">
        <v>5</v>
      </c>
      <c s="6" t="s">
        <v>420</v>
      </c>
      <c s="36" t="s">
        <v>76</v>
      </c>
      <c s="37">
        <v>6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53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12.75">
      <c r="A300" s="35" t="s">
        <v>55</v>
      </c>
      <c r="E300" s="40" t="s">
        <v>56</v>
      </c>
    </row>
    <row r="301" spans="1:5" ht="12.75">
      <c r="A301" t="s">
        <v>57</v>
      </c>
      <c r="E301" s="39" t="s">
        <v>242</v>
      </c>
    </row>
    <row r="302" spans="1:16" ht="12.75">
      <c r="A302" t="s">
        <v>49</v>
      </c>
      <c s="34" t="s">
        <v>421</v>
      </c>
      <c s="34" t="s">
        <v>422</v>
      </c>
      <c s="35" t="s">
        <v>5</v>
      </c>
      <c s="6" t="s">
        <v>423</v>
      </c>
      <c s="36" t="s">
        <v>76</v>
      </c>
      <c s="37">
        <v>8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53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55</v>
      </c>
      <c r="E304" s="40" t="s">
        <v>56</v>
      </c>
    </row>
    <row r="305" spans="1:5" ht="12.75">
      <c r="A305" t="s">
        <v>57</v>
      </c>
      <c r="E305" s="39" t="s">
        <v>242</v>
      </c>
    </row>
    <row r="306" spans="1:16" ht="12.75">
      <c r="A306" t="s">
        <v>49</v>
      </c>
      <c s="34" t="s">
        <v>424</v>
      </c>
      <c s="34" t="s">
        <v>425</v>
      </c>
      <c s="35" t="s">
        <v>5</v>
      </c>
      <c s="6" t="s">
        <v>426</v>
      </c>
      <c s="36" t="s">
        <v>68</v>
      </c>
      <c s="37">
        <v>1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53</v>
      </c>
      <c>
        <f>(M306*21)/100</f>
      </c>
      <c t="s">
        <v>27</v>
      </c>
    </row>
    <row r="307" spans="1:5" ht="12.75">
      <c r="A307" s="35" t="s">
        <v>54</v>
      </c>
      <c r="E307" s="39" t="s">
        <v>5</v>
      </c>
    </row>
    <row r="308" spans="1:5" ht="12.75">
      <c r="A308" s="35" t="s">
        <v>55</v>
      </c>
      <c r="E308" s="40" t="s">
        <v>56</v>
      </c>
    </row>
    <row r="309" spans="1:5" ht="12.75">
      <c r="A309" t="s">
        <v>57</v>
      </c>
      <c r="E309" s="39" t="s">
        <v>242</v>
      </c>
    </row>
    <row r="310" spans="1:16" ht="12.75">
      <c r="A310" t="s">
        <v>49</v>
      </c>
      <c s="34" t="s">
        <v>427</v>
      </c>
      <c s="34" t="s">
        <v>428</v>
      </c>
      <c s="35" t="s">
        <v>5</v>
      </c>
      <c s="6" t="s">
        <v>429</v>
      </c>
      <c s="36" t="s">
        <v>68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53</v>
      </c>
      <c>
        <f>(M310*21)/100</f>
      </c>
      <c t="s">
        <v>27</v>
      </c>
    </row>
    <row r="311" spans="1:5" ht="12.75">
      <c r="A311" s="35" t="s">
        <v>54</v>
      </c>
      <c r="E311" s="39" t="s">
        <v>5</v>
      </c>
    </row>
    <row r="312" spans="1:5" ht="12.75">
      <c r="A312" s="35" t="s">
        <v>55</v>
      </c>
      <c r="E312" s="40" t="s">
        <v>56</v>
      </c>
    </row>
    <row r="313" spans="1:5" ht="12.75">
      <c r="A313" t="s">
        <v>57</v>
      </c>
      <c r="E313" s="39" t="s">
        <v>242</v>
      </c>
    </row>
    <row r="314" spans="1:13" ht="12.75">
      <c r="A314" t="s">
        <v>46</v>
      </c>
      <c r="C314" s="31" t="s">
        <v>218</v>
      </c>
      <c r="E314" s="33" t="s">
        <v>219</v>
      </c>
      <c r="J314" s="32">
        <f>0</f>
      </c>
      <c s="32">
        <f>0</f>
      </c>
      <c s="32">
        <f>0+L315</f>
      </c>
      <c s="32">
        <f>0+M315</f>
      </c>
    </row>
    <row r="315" spans="1:16" ht="25.5">
      <c r="A315" t="s">
        <v>49</v>
      </c>
      <c s="34" t="s">
        <v>430</v>
      </c>
      <c s="34" t="s">
        <v>227</v>
      </c>
      <c s="35" t="s">
        <v>228</v>
      </c>
      <c s="6" t="s">
        <v>229</v>
      </c>
      <c s="36" t="s">
        <v>224</v>
      </c>
      <c s="37">
        <v>0.01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230</v>
      </c>
      <c>
        <f>(M315*21)/100</f>
      </c>
      <c t="s">
        <v>27</v>
      </c>
    </row>
    <row r="316" spans="1:5" ht="25.5">
      <c r="A316" s="35" t="s">
        <v>54</v>
      </c>
      <c r="E316" s="39" t="s">
        <v>231</v>
      </c>
    </row>
    <row r="317" spans="1:5" ht="12.75">
      <c r="A317" s="35" t="s">
        <v>55</v>
      </c>
      <c r="E317" s="40" t="s">
        <v>56</v>
      </c>
    </row>
    <row r="318" spans="1:5" ht="102">
      <c r="A318" t="s">
        <v>57</v>
      </c>
      <c r="E318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431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431</v>
      </c>
      <c r="E4" s="26" t="s">
        <v>432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COUNTIFS(L8:L254,"=0",A8:A254,"P")+COUNTIFS(L8:L254,"",A8:A254,"P")+SUM(Q8:Q254)</f>
      </c>
    </row>
    <row r="8" spans="1:13" ht="12.75">
      <c r="A8" t="s">
        <v>44</v>
      </c>
      <c r="C8" s="28" t="s">
        <v>435</v>
      </c>
      <c r="E8" s="30" t="s">
        <v>434</v>
      </c>
      <c r="J8" s="29">
        <f>0+J9+J70+J167+J196+J241</f>
      </c>
      <c s="29">
        <f>0+K9+K70+K167+K196+K241</f>
      </c>
      <c s="29">
        <f>0+L9+L70+L167+L196+L241</f>
      </c>
      <c s="29">
        <f>0+M9+M70+M167+M196+M241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47</v>
      </c>
      <c s="34" t="s">
        <v>59</v>
      </c>
      <c s="35" t="s">
        <v>5</v>
      </c>
      <c s="6" t="s">
        <v>60</v>
      </c>
      <c s="36" t="s">
        <v>52</v>
      </c>
      <c s="37">
        <v>48.825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242</v>
      </c>
    </row>
    <row r="14" spans="1:16" ht="12.75">
      <c r="A14" t="s">
        <v>49</v>
      </c>
      <c s="34" t="s">
        <v>27</v>
      </c>
      <c s="34" t="s">
        <v>436</v>
      </c>
      <c s="35" t="s">
        <v>5</v>
      </c>
      <c s="6" t="s">
        <v>437</v>
      </c>
      <c s="36" t="s">
        <v>52</v>
      </c>
      <c s="37">
        <v>4.883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56</v>
      </c>
    </row>
    <row r="17" spans="1:5" ht="12.75">
      <c r="A17" t="s">
        <v>57</v>
      </c>
      <c r="E17" s="39" t="s">
        <v>242</v>
      </c>
    </row>
    <row r="18" spans="1:16" ht="12.75">
      <c r="A18" t="s">
        <v>49</v>
      </c>
      <c s="34" t="s">
        <v>26</v>
      </c>
      <c s="34" t="s">
        <v>61</v>
      </c>
      <c s="35" t="s">
        <v>5</v>
      </c>
      <c s="6" t="s">
        <v>62</v>
      </c>
      <c s="36" t="s">
        <v>52</v>
      </c>
      <c s="37">
        <v>43.943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56</v>
      </c>
    </row>
    <row r="21" spans="1:5" ht="12.75">
      <c r="A21" t="s">
        <v>57</v>
      </c>
      <c r="E21" s="39" t="s">
        <v>242</v>
      </c>
    </row>
    <row r="22" spans="1:16" ht="12.75">
      <c r="A22" t="s">
        <v>49</v>
      </c>
      <c s="34" t="s">
        <v>65</v>
      </c>
      <c s="34" t="s">
        <v>74</v>
      </c>
      <c s="35" t="s">
        <v>5</v>
      </c>
      <c s="6" t="s">
        <v>75</v>
      </c>
      <c s="36" t="s">
        <v>76</v>
      </c>
      <c s="37">
        <v>155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56</v>
      </c>
    </row>
    <row r="25" spans="1:5" ht="12.75">
      <c r="A25" t="s">
        <v>57</v>
      </c>
      <c r="E25" s="39" t="s">
        <v>242</v>
      </c>
    </row>
    <row r="26" spans="1:16" ht="25.5">
      <c r="A26" t="s">
        <v>49</v>
      </c>
      <c s="34" t="s">
        <v>70</v>
      </c>
      <c s="34" t="s">
        <v>91</v>
      </c>
      <c s="35" t="s">
        <v>5</v>
      </c>
      <c s="6" t="s">
        <v>92</v>
      </c>
      <c s="36" t="s">
        <v>76</v>
      </c>
      <c s="37">
        <v>155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56</v>
      </c>
    </row>
    <row r="29" spans="1:5" ht="12.75">
      <c r="A29" t="s">
        <v>57</v>
      </c>
      <c r="E29" s="39" t="s">
        <v>242</v>
      </c>
    </row>
    <row r="30" spans="1:16" ht="12.75">
      <c r="A30" t="s">
        <v>49</v>
      </c>
      <c s="34" t="s">
        <v>73</v>
      </c>
      <c s="34" t="s">
        <v>438</v>
      </c>
      <c s="35" t="s">
        <v>5</v>
      </c>
      <c s="6" t="s">
        <v>439</v>
      </c>
      <c s="36" t="s">
        <v>76</v>
      </c>
      <c s="37">
        <v>24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56</v>
      </c>
    </row>
    <row r="33" spans="1:5" ht="12.75">
      <c r="A33" t="s">
        <v>57</v>
      </c>
      <c r="E33" s="39" t="s">
        <v>242</v>
      </c>
    </row>
    <row r="34" spans="1:16" ht="12.75">
      <c r="A34" t="s">
        <v>49</v>
      </c>
      <c s="34" t="s">
        <v>78</v>
      </c>
      <c s="34" t="s">
        <v>440</v>
      </c>
      <c s="35" t="s">
        <v>5</v>
      </c>
      <c s="6" t="s">
        <v>441</v>
      </c>
      <c s="36" t="s">
        <v>76</v>
      </c>
      <c s="37">
        <v>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56</v>
      </c>
    </row>
    <row r="37" spans="1:5" ht="12.75">
      <c r="A37" t="s">
        <v>57</v>
      </c>
      <c r="E37" s="39" t="s">
        <v>242</v>
      </c>
    </row>
    <row r="38" spans="1:16" ht="12.75">
      <c r="A38" t="s">
        <v>49</v>
      </c>
      <c s="34" t="s">
        <v>82</v>
      </c>
      <c s="34" t="s">
        <v>79</v>
      </c>
      <c s="35" t="s">
        <v>5</v>
      </c>
      <c s="6" t="s">
        <v>80</v>
      </c>
      <c s="36" t="s">
        <v>76</v>
      </c>
      <c s="37">
        <v>155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56</v>
      </c>
    </row>
    <row r="41" spans="1:5" ht="12.75">
      <c r="A41" t="s">
        <v>57</v>
      </c>
      <c r="E41" s="39" t="s">
        <v>242</v>
      </c>
    </row>
    <row r="42" spans="1:16" ht="25.5">
      <c r="A42" t="s">
        <v>49</v>
      </c>
      <c s="34" t="s">
        <v>86</v>
      </c>
      <c s="34" t="s">
        <v>442</v>
      </c>
      <c s="35" t="s">
        <v>5</v>
      </c>
      <c s="6" t="s">
        <v>443</v>
      </c>
      <c s="36" t="s">
        <v>68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56</v>
      </c>
    </row>
    <row r="45" spans="1:5" ht="12.75">
      <c r="A45" t="s">
        <v>57</v>
      </c>
      <c r="E45" s="39" t="s">
        <v>242</v>
      </c>
    </row>
    <row r="46" spans="1:16" ht="25.5">
      <c r="A46" t="s">
        <v>49</v>
      </c>
      <c s="34" t="s">
        <v>90</v>
      </c>
      <c s="34" t="s">
        <v>99</v>
      </c>
      <c s="35" t="s">
        <v>5</v>
      </c>
      <c s="6" t="s">
        <v>100</v>
      </c>
      <c s="36" t="s">
        <v>68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56</v>
      </c>
    </row>
    <row r="49" spans="1:5" ht="12.75">
      <c r="A49" t="s">
        <v>57</v>
      </c>
      <c r="E49" s="39" t="s">
        <v>242</v>
      </c>
    </row>
    <row r="50" spans="1:16" ht="25.5">
      <c r="A50" t="s">
        <v>49</v>
      </c>
      <c s="34" t="s">
        <v>94</v>
      </c>
      <c s="34" t="s">
        <v>103</v>
      </c>
      <c s="35" t="s">
        <v>5</v>
      </c>
      <c s="6" t="s">
        <v>104</v>
      </c>
      <c s="36" t="s">
        <v>68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56</v>
      </c>
    </row>
    <row r="53" spans="1:5" ht="12.75">
      <c r="A53" t="s">
        <v>57</v>
      </c>
      <c r="E53" s="39" t="s">
        <v>242</v>
      </c>
    </row>
    <row r="54" spans="1:16" ht="12.75">
      <c r="A54" t="s">
        <v>49</v>
      </c>
      <c s="34" t="s">
        <v>98</v>
      </c>
      <c s="34" t="s">
        <v>444</v>
      </c>
      <c s="35" t="s">
        <v>5</v>
      </c>
      <c s="6" t="s">
        <v>445</v>
      </c>
      <c s="36" t="s">
        <v>68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56</v>
      </c>
    </row>
    <row r="57" spans="1:5" ht="12.75">
      <c r="A57" t="s">
        <v>57</v>
      </c>
      <c r="E57" s="39" t="s">
        <v>242</v>
      </c>
    </row>
    <row r="58" spans="1:16" ht="25.5">
      <c r="A58" t="s">
        <v>49</v>
      </c>
      <c s="34" t="s">
        <v>102</v>
      </c>
      <c s="34" t="s">
        <v>66</v>
      </c>
      <c s="35" t="s">
        <v>5</v>
      </c>
      <c s="6" t="s">
        <v>67</v>
      </c>
      <c s="36" t="s">
        <v>68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56</v>
      </c>
    </row>
    <row r="61" spans="1:5" ht="12.75">
      <c r="A61" t="s">
        <v>57</v>
      </c>
      <c r="E61" s="39" t="s">
        <v>242</v>
      </c>
    </row>
    <row r="62" spans="1:16" ht="25.5">
      <c r="A62" t="s">
        <v>49</v>
      </c>
      <c s="34" t="s">
        <v>106</v>
      </c>
      <c s="34" t="s">
        <v>107</v>
      </c>
      <c s="35" t="s">
        <v>5</v>
      </c>
      <c s="6" t="s">
        <v>108</v>
      </c>
      <c s="36" t="s">
        <v>68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56</v>
      </c>
    </row>
    <row r="65" spans="1:5" ht="12.75">
      <c r="A65" t="s">
        <v>57</v>
      </c>
      <c r="E65" s="39" t="s">
        <v>242</v>
      </c>
    </row>
    <row r="66" spans="1:16" ht="12.75">
      <c r="A66" t="s">
        <v>49</v>
      </c>
      <c s="34" t="s">
        <v>110</v>
      </c>
      <c s="34" t="s">
        <v>446</v>
      </c>
      <c s="35" t="s">
        <v>5</v>
      </c>
      <c s="6" t="s">
        <v>447</v>
      </c>
      <c s="36" t="s">
        <v>68</v>
      </c>
      <c s="37">
        <v>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56</v>
      </c>
    </row>
    <row r="69" spans="1:5" ht="12.75">
      <c r="A69" t="s">
        <v>57</v>
      </c>
      <c r="E69" s="39" t="s">
        <v>242</v>
      </c>
    </row>
    <row r="70" spans="1:13" ht="12.75">
      <c r="A70" t="s">
        <v>46</v>
      </c>
      <c r="C70" s="31" t="s">
        <v>27</v>
      </c>
      <c r="E70" s="33" t="s">
        <v>448</v>
      </c>
      <c r="J70" s="32">
        <f>0</f>
      </c>
      <c s="32">
        <f>0</f>
      </c>
      <c s="32">
        <f>0+L71+L75+L79+L83+L87+L91+L95+L99+L103+L107+L111+L115+L119+L123+L127+L131+L135+L139+L143+L147+L151+L155+L159+L163</f>
      </c>
      <c s="32">
        <f>0+M71+M75+M79+M83+M87+M91+M95+M99+M103+M107+M111+M115+M119+M123+M127+M131+M135+M139+M143+M147+M151+M155+M159+M163</f>
      </c>
    </row>
    <row r="71" spans="1:16" ht="25.5">
      <c r="A71" t="s">
        <v>49</v>
      </c>
      <c s="34" t="s">
        <v>116</v>
      </c>
      <c s="34" t="s">
        <v>449</v>
      </c>
      <c s="35" t="s">
        <v>5</v>
      </c>
      <c s="6" t="s">
        <v>450</v>
      </c>
      <c s="36" t="s">
        <v>68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56</v>
      </c>
    </row>
    <row r="74" spans="1:5" ht="12.75">
      <c r="A74" t="s">
        <v>57</v>
      </c>
      <c r="E74" s="39" t="s">
        <v>242</v>
      </c>
    </row>
    <row r="75" spans="1:16" ht="12.75">
      <c r="A75" t="s">
        <v>49</v>
      </c>
      <c s="34" t="s">
        <v>120</v>
      </c>
      <c s="34" t="s">
        <v>451</v>
      </c>
      <c s="35" t="s">
        <v>5</v>
      </c>
      <c s="6" t="s">
        <v>452</v>
      </c>
      <c s="36" t="s">
        <v>68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56</v>
      </c>
    </row>
    <row r="78" spans="1:5" ht="12.75">
      <c r="A78" t="s">
        <v>57</v>
      </c>
      <c r="E78" s="39" t="s">
        <v>242</v>
      </c>
    </row>
    <row r="79" spans="1:16" ht="12.75">
      <c r="A79" t="s">
        <v>49</v>
      </c>
      <c s="34" t="s">
        <v>125</v>
      </c>
      <c s="34" t="s">
        <v>453</v>
      </c>
      <c s="35" t="s">
        <v>5</v>
      </c>
      <c s="6" t="s">
        <v>454</v>
      </c>
      <c s="36" t="s">
        <v>68</v>
      </c>
      <c s="37">
        <v>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56</v>
      </c>
    </row>
    <row r="82" spans="1:5" ht="12.75">
      <c r="A82" t="s">
        <v>57</v>
      </c>
      <c r="E82" s="39" t="s">
        <v>242</v>
      </c>
    </row>
    <row r="83" spans="1:16" ht="12.75">
      <c r="A83" t="s">
        <v>49</v>
      </c>
      <c s="34" t="s">
        <v>129</v>
      </c>
      <c s="34" t="s">
        <v>455</v>
      </c>
      <c s="35" t="s">
        <v>5</v>
      </c>
      <c s="6" t="s">
        <v>456</v>
      </c>
      <c s="36" t="s">
        <v>68</v>
      </c>
      <c s="37">
        <v>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56</v>
      </c>
    </row>
    <row r="86" spans="1:5" ht="12.75">
      <c r="A86" t="s">
        <v>57</v>
      </c>
      <c r="E86" s="39" t="s">
        <v>242</v>
      </c>
    </row>
    <row r="87" spans="1:16" ht="12.75">
      <c r="A87" t="s">
        <v>49</v>
      </c>
      <c s="34" t="s">
        <v>133</v>
      </c>
      <c s="34" t="s">
        <v>457</v>
      </c>
      <c s="35" t="s">
        <v>5</v>
      </c>
      <c s="6" t="s">
        <v>458</v>
      </c>
      <c s="36" t="s">
        <v>68</v>
      </c>
      <c s="37">
        <v>7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56</v>
      </c>
    </row>
    <row r="90" spans="1:5" ht="12.75">
      <c r="A90" t="s">
        <v>57</v>
      </c>
      <c r="E90" s="39" t="s">
        <v>242</v>
      </c>
    </row>
    <row r="91" spans="1:16" ht="25.5">
      <c r="A91" t="s">
        <v>49</v>
      </c>
      <c s="34" t="s">
        <v>137</v>
      </c>
      <c s="34" t="s">
        <v>459</v>
      </c>
      <c s="35" t="s">
        <v>5</v>
      </c>
      <c s="6" t="s">
        <v>460</v>
      </c>
      <c s="36" t="s">
        <v>68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56</v>
      </c>
    </row>
    <row r="94" spans="1:5" ht="12.75">
      <c r="A94" t="s">
        <v>57</v>
      </c>
      <c r="E94" s="39" t="s">
        <v>242</v>
      </c>
    </row>
    <row r="95" spans="1:16" ht="12.75">
      <c r="A95" t="s">
        <v>49</v>
      </c>
      <c s="34" t="s">
        <v>141</v>
      </c>
      <c s="34" t="s">
        <v>461</v>
      </c>
      <c s="35" t="s">
        <v>5</v>
      </c>
      <c s="6" t="s">
        <v>462</v>
      </c>
      <c s="36" t="s">
        <v>68</v>
      </c>
      <c s="37">
        <v>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56</v>
      </c>
    </row>
    <row r="98" spans="1:5" ht="12.75">
      <c r="A98" t="s">
        <v>57</v>
      </c>
      <c r="E98" s="39" t="s">
        <v>242</v>
      </c>
    </row>
    <row r="99" spans="1:16" ht="25.5">
      <c r="A99" t="s">
        <v>49</v>
      </c>
      <c s="34" t="s">
        <v>146</v>
      </c>
      <c s="34" t="s">
        <v>463</v>
      </c>
      <c s="35" t="s">
        <v>5</v>
      </c>
      <c s="6" t="s">
        <v>464</v>
      </c>
      <c s="36" t="s">
        <v>68</v>
      </c>
      <c s="37">
        <v>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56</v>
      </c>
    </row>
    <row r="102" spans="1:5" ht="12.75">
      <c r="A102" t="s">
        <v>57</v>
      </c>
      <c r="E102" s="39" t="s">
        <v>242</v>
      </c>
    </row>
    <row r="103" spans="1:16" ht="12.75">
      <c r="A103" t="s">
        <v>49</v>
      </c>
      <c s="34" t="s">
        <v>150</v>
      </c>
      <c s="34" t="s">
        <v>465</v>
      </c>
      <c s="35" t="s">
        <v>5</v>
      </c>
      <c s="6" t="s">
        <v>466</v>
      </c>
      <c s="36" t="s">
        <v>68</v>
      </c>
      <c s="37">
        <v>27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56</v>
      </c>
    </row>
    <row r="106" spans="1:5" ht="12.75">
      <c r="A106" t="s">
        <v>57</v>
      </c>
      <c r="E106" s="39" t="s">
        <v>242</v>
      </c>
    </row>
    <row r="107" spans="1:16" ht="12.75">
      <c r="A107" t="s">
        <v>49</v>
      </c>
      <c s="34" t="s">
        <v>153</v>
      </c>
      <c s="34" t="s">
        <v>467</v>
      </c>
      <c s="35" t="s">
        <v>5</v>
      </c>
      <c s="6" t="s">
        <v>468</v>
      </c>
      <c s="36" t="s">
        <v>68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56</v>
      </c>
    </row>
    <row r="110" spans="1:5" ht="12.75">
      <c r="A110" t="s">
        <v>57</v>
      </c>
      <c r="E110" s="39" t="s">
        <v>242</v>
      </c>
    </row>
    <row r="111" spans="1:16" ht="12.75">
      <c r="A111" t="s">
        <v>49</v>
      </c>
      <c s="34" t="s">
        <v>156</v>
      </c>
      <c s="34" t="s">
        <v>469</v>
      </c>
      <c s="35" t="s">
        <v>5</v>
      </c>
      <c s="6" t="s">
        <v>470</v>
      </c>
      <c s="36" t="s">
        <v>68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56</v>
      </c>
    </row>
    <row r="114" spans="1:5" ht="12.75">
      <c r="A114" t="s">
        <v>57</v>
      </c>
      <c r="E114" s="39" t="s">
        <v>242</v>
      </c>
    </row>
    <row r="115" spans="1:16" ht="12.75">
      <c r="A115" t="s">
        <v>49</v>
      </c>
      <c s="34" t="s">
        <v>159</v>
      </c>
      <c s="34" t="s">
        <v>471</v>
      </c>
      <c s="35" t="s">
        <v>5</v>
      </c>
      <c s="6" t="s">
        <v>472</v>
      </c>
      <c s="36" t="s">
        <v>68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56</v>
      </c>
    </row>
    <row r="118" spans="1:5" ht="12.75">
      <c r="A118" t="s">
        <v>57</v>
      </c>
      <c r="E118" s="39" t="s">
        <v>242</v>
      </c>
    </row>
    <row r="119" spans="1:16" ht="12.75">
      <c r="A119" t="s">
        <v>49</v>
      </c>
      <c s="34" t="s">
        <v>162</v>
      </c>
      <c s="34" t="s">
        <v>473</v>
      </c>
      <c s="35" t="s">
        <v>5</v>
      </c>
      <c s="6" t="s">
        <v>474</v>
      </c>
      <c s="36" t="s">
        <v>68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56</v>
      </c>
    </row>
    <row r="122" spans="1:5" ht="12.75">
      <c r="A122" t="s">
        <v>57</v>
      </c>
      <c r="E122" s="39" t="s">
        <v>242</v>
      </c>
    </row>
    <row r="123" spans="1:16" ht="12.75">
      <c r="A123" t="s">
        <v>49</v>
      </c>
      <c s="34" t="s">
        <v>166</v>
      </c>
      <c s="34" t="s">
        <v>325</v>
      </c>
      <c s="35" t="s">
        <v>5</v>
      </c>
      <c s="6" t="s">
        <v>326</v>
      </c>
      <c s="36" t="s">
        <v>76</v>
      </c>
      <c s="37">
        <v>0.6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56</v>
      </c>
    </row>
    <row r="126" spans="1:5" ht="12.75">
      <c r="A126" t="s">
        <v>57</v>
      </c>
      <c r="E126" s="39" t="s">
        <v>242</v>
      </c>
    </row>
    <row r="127" spans="1:16" ht="12.75">
      <c r="A127" t="s">
        <v>49</v>
      </c>
      <c s="34" t="s">
        <v>170</v>
      </c>
      <c s="34" t="s">
        <v>327</v>
      </c>
      <c s="35" t="s">
        <v>5</v>
      </c>
      <c s="6" t="s">
        <v>328</v>
      </c>
      <c s="36" t="s">
        <v>76</v>
      </c>
      <c s="37">
        <v>0.6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56</v>
      </c>
    </row>
    <row r="130" spans="1:5" ht="12.75">
      <c r="A130" t="s">
        <v>57</v>
      </c>
      <c r="E130" s="39" t="s">
        <v>242</v>
      </c>
    </row>
    <row r="131" spans="1:16" ht="12.75">
      <c r="A131" t="s">
        <v>49</v>
      </c>
      <c s="34" t="s">
        <v>173</v>
      </c>
      <c s="34" t="s">
        <v>475</v>
      </c>
      <c s="35" t="s">
        <v>5</v>
      </c>
      <c s="6" t="s">
        <v>476</v>
      </c>
      <c s="36" t="s">
        <v>68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56</v>
      </c>
    </row>
    <row r="134" spans="1:5" ht="12.75">
      <c r="A134" t="s">
        <v>57</v>
      </c>
      <c r="E134" s="39" t="s">
        <v>242</v>
      </c>
    </row>
    <row r="135" spans="1:16" ht="12.75">
      <c r="A135" t="s">
        <v>49</v>
      </c>
      <c s="34" t="s">
        <v>176</v>
      </c>
      <c s="34" t="s">
        <v>477</v>
      </c>
      <c s="35" t="s">
        <v>5</v>
      </c>
      <c s="6" t="s">
        <v>478</v>
      </c>
      <c s="36" t="s">
        <v>68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56</v>
      </c>
    </row>
    <row r="138" spans="1:5" ht="12.75">
      <c r="A138" t="s">
        <v>57</v>
      </c>
      <c r="E138" s="39" t="s">
        <v>242</v>
      </c>
    </row>
    <row r="139" spans="1:16" ht="12.75">
      <c r="A139" t="s">
        <v>49</v>
      </c>
      <c s="34" t="s">
        <v>179</v>
      </c>
      <c s="34" t="s">
        <v>479</v>
      </c>
      <c s="35" t="s">
        <v>5</v>
      </c>
      <c s="6" t="s">
        <v>480</v>
      </c>
      <c s="36" t="s">
        <v>68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56</v>
      </c>
    </row>
    <row r="142" spans="1:5" ht="12.75">
      <c r="A142" t="s">
        <v>57</v>
      </c>
      <c r="E142" s="39" t="s">
        <v>242</v>
      </c>
    </row>
    <row r="143" spans="1:16" ht="12.75">
      <c r="A143" t="s">
        <v>49</v>
      </c>
      <c s="34" t="s">
        <v>183</v>
      </c>
      <c s="34" t="s">
        <v>481</v>
      </c>
      <c s="35" t="s">
        <v>5</v>
      </c>
      <c s="6" t="s">
        <v>482</v>
      </c>
      <c s="36" t="s">
        <v>68</v>
      </c>
      <c s="37">
        <v>10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56</v>
      </c>
    </row>
    <row r="146" spans="1:5" ht="12.75">
      <c r="A146" t="s">
        <v>57</v>
      </c>
      <c r="E146" s="39" t="s">
        <v>242</v>
      </c>
    </row>
    <row r="147" spans="1:16" ht="12.75">
      <c r="A147" t="s">
        <v>49</v>
      </c>
      <c s="34" t="s">
        <v>187</v>
      </c>
      <c s="34" t="s">
        <v>483</v>
      </c>
      <c s="35" t="s">
        <v>5</v>
      </c>
      <c s="6" t="s">
        <v>484</v>
      </c>
      <c s="36" t="s">
        <v>68</v>
      </c>
      <c s="37">
        <v>10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56</v>
      </c>
    </row>
    <row r="150" spans="1:5" ht="12.75">
      <c r="A150" t="s">
        <v>57</v>
      </c>
      <c r="E150" s="39" t="s">
        <v>242</v>
      </c>
    </row>
    <row r="151" spans="1:16" ht="12.75">
      <c r="A151" t="s">
        <v>49</v>
      </c>
      <c s="34" t="s">
        <v>191</v>
      </c>
      <c s="34" t="s">
        <v>425</v>
      </c>
      <c s="35" t="s">
        <v>5</v>
      </c>
      <c s="6" t="s">
        <v>426</v>
      </c>
      <c s="36" t="s">
        <v>68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56</v>
      </c>
    </row>
    <row r="154" spans="1:5" ht="12.75">
      <c r="A154" t="s">
        <v>57</v>
      </c>
      <c r="E154" s="39" t="s">
        <v>242</v>
      </c>
    </row>
    <row r="155" spans="1:16" ht="12.75">
      <c r="A155" t="s">
        <v>49</v>
      </c>
      <c s="34" t="s">
        <v>196</v>
      </c>
      <c s="34" t="s">
        <v>485</v>
      </c>
      <c s="35" t="s">
        <v>5</v>
      </c>
      <c s="6" t="s">
        <v>486</v>
      </c>
      <c s="36" t="s">
        <v>68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56</v>
      </c>
    </row>
    <row r="158" spans="1:5" ht="12.75">
      <c r="A158" t="s">
        <v>57</v>
      </c>
      <c r="E158" s="39" t="s">
        <v>242</v>
      </c>
    </row>
    <row r="159" spans="1:16" ht="12.75">
      <c r="A159" t="s">
        <v>49</v>
      </c>
      <c s="34" t="s">
        <v>200</v>
      </c>
      <c s="34" t="s">
        <v>374</v>
      </c>
      <c s="35" t="s">
        <v>5</v>
      </c>
      <c s="6" t="s">
        <v>375</v>
      </c>
      <c s="36" t="s">
        <v>68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487</v>
      </c>
    </row>
    <row r="162" spans="1:5" ht="12.75">
      <c r="A162" t="s">
        <v>57</v>
      </c>
      <c r="E162" s="39" t="s">
        <v>488</v>
      </c>
    </row>
    <row r="163" spans="1:16" ht="25.5">
      <c r="A163" t="s">
        <v>49</v>
      </c>
      <c s="34" t="s">
        <v>204</v>
      </c>
      <c s="34" t="s">
        <v>489</v>
      </c>
      <c s="35" t="s">
        <v>5</v>
      </c>
      <c s="6" t="s">
        <v>490</v>
      </c>
      <c s="36" t="s">
        <v>68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56</v>
      </c>
    </row>
    <row r="166" spans="1:5" ht="12.75">
      <c r="A166" t="s">
        <v>57</v>
      </c>
      <c r="E166" s="39" t="s">
        <v>242</v>
      </c>
    </row>
    <row r="167" spans="1:13" ht="12.75">
      <c r="A167" t="s">
        <v>46</v>
      </c>
      <c r="C167" s="31" t="s">
        <v>26</v>
      </c>
      <c r="E167" s="33" t="s">
        <v>491</v>
      </c>
      <c r="J167" s="32">
        <f>0</f>
      </c>
      <c s="32">
        <f>0</f>
      </c>
      <c s="32">
        <f>0+L168+L172+L176+L180+L184+L188+L192</f>
      </c>
      <c s="32">
        <f>0+M168+M172+M176+M180+M184+M188+M192</f>
      </c>
    </row>
    <row r="168" spans="1:16" ht="12.75">
      <c r="A168" t="s">
        <v>49</v>
      </c>
      <c s="34" t="s">
        <v>208</v>
      </c>
      <c s="34" t="s">
        <v>401</v>
      </c>
      <c s="35" t="s">
        <v>5</v>
      </c>
      <c s="6" t="s">
        <v>402</v>
      </c>
      <c s="36" t="s">
        <v>76</v>
      </c>
      <c s="37">
        <v>220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5</v>
      </c>
    </row>
    <row r="170" spans="1:5" ht="12.75">
      <c r="A170" s="35" t="s">
        <v>55</v>
      </c>
      <c r="E170" s="40" t="s">
        <v>56</v>
      </c>
    </row>
    <row r="171" spans="1:5" ht="12.75">
      <c r="A171" t="s">
        <v>57</v>
      </c>
      <c r="E171" s="39" t="s">
        <v>242</v>
      </c>
    </row>
    <row r="172" spans="1:16" ht="12.75">
      <c r="A172" t="s">
        <v>49</v>
      </c>
      <c s="34" t="s">
        <v>211</v>
      </c>
      <c s="34" t="s">
        <v>347</v>
      </c>
      <c s="35" t="s">
        <v>5</v>
      </c>
      <c s="6" t="s">
        <v>348</v>
      </c>
      <c s="36" t="s">
        <v>68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27</v>
      </c>
    </row>
    <row r="173" spans="1:5" ht="12.75">
      <c r="A173" s="35" t="s">
        <v>54</v>
      </c>
      <c r="E173" s="39" t="s">
        <v>5</v>
      </c>
    </row>
    <row r="174" spans="1:5" ht="12.75">
      <c r="A174" s="35" t="s">
        <v>55</v>
      </c>
      <c r="E174" s="40" t="s">
        <v>56</v>
      </c>
    </row>
    <row r="175" spans="1:5" ht="102">
      <c r="A175" t="s">
        <v>57</v>
      </c>
      <c r="E175" s="39" t="s">
        <v>492</v>
      </c>
    </row>
    <row r="176" spans="1:16" ht="12.75">
      <c r="A176" t="s">
        <v>49</v>
      </c>
      <c s="34" t="s">
        <v>214</v>
      </c>
      <c s="34" t="s">
        <v>350</v>
      </c>
      <c s="35" t="s">
        <v>5</v>
      </c>
      <c s="6" t="s">
        <v>351</v>
      </c>
      <c s="36" t="s">
        <v>68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53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55</v>
      </c>
      <c r="E178" s="40" t="s">
        <v>56</v>
      </c>
    </row>
    <row r="179" spans="1:5" ht="102">
      <c r="A179" t="s">
        <v>57</v>
      </c>
      <c r="E179" s="39" t="s">
        <v>493</v>
      </c>
    </row>
    <row r="180" spans="1:16" ht="12.75">
      <c r="A180" t="s">
        <v>49</v>
      </c>
      <c s="34" t="s">
        <v>220</v>
      </c>
      <c s="34" t="s">
        <v>494</v>
      </c>
      <c s="35" t="s">
        <v>5</v>
      </c>
      <c s="6" t="s">
        <v>495</v>
      </c>
      <c s="36" t="s">
        <v>331</v>
      </c>
      <c s="37">
        <v>0.04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5</v>
      </c>
    </row>
    <row r="182" spans="1:5" ht="12.75">
      <c r="A182" s="35" t="s">
        <v>55</v>
      </c>
      <c r="E182" s="40" t="s">
        <v>56</v>
      </c>
    </row>
    <row r="183" spans="1:5" ht="12.75">
      <c r="A183" t="s">
        <v>57</v>
      </c>
      <c r="E183" s="39" t="s">
        <v>242</v>
      </c>
    </row>
    <row r="184" spans="1:16" ht="12.75">
      <c r="A184" t="s">
        <v>49</v>
      </c>
      <c s="34" t="s">
        <v>226</v>
      </c>
      <c s="34" t="s">
        <v>496</v>
      </c>
      <c s="35" t="s">
        <v>5</v>
      </c>
      <c s="6" t="s">
        <v>497</v>
      </c>
      <c s="36" t="s">
        <v>331</v>
      </c>
      <c s="37">
        <v>0.04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27</v>
      </c>
    </row>
    <row r="185" spans="1:5" ht="12.75">
      <c r="A185" s="35" t="s">
        <v>54</v>
      </c>
      <c r="E185" s="39" t="s">
        <v>5</v>
      </c>
    </row>
    <row r="186" spans="1:5" ht="12.75">
      <c r="A186" s="35" t="s">
        <v>55</v>
      </c>
      <c r="E186" s="40" t="s">
        <v>56</v>
      </c>
    </row>
    <row r="187" spans="1:5" ht="12.75">
      <c r="A187" t="s">
        <v>57</v>
      </c>
      <c r="E187" s="39" t="s">
        <v>242</v>
      </c>
    </row>
    <row r="188" spans="1:16" ht="12.75">
      <c r="A188" t="s">
        <v>49</v>
      </c>
      <c s="34" t="s">
        <v>232</v>
      </c>
      <c s="34" t="s">
        <v>329</v>
      </c>
      <c s="35" t="s">
        <v>5</v>
      </c>
      <c s="6" t="s">
        <v>330</v>
      </c>
      <c s="36" t="s">
        <v>331</v>
      </c>
      <c s="37">
        <v>0.025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53</v>
      </c>
      <c>
        <f>(M188*21)/100</f>
      </c>
      <c t="s">
        <v>27</v>
      </c>
    </row>
    <row r="189" spans="1:5" ht="12.75">
      <c r="A189" s="35" t="s">
        <v>54</v>
      </c>
      <c r="E189" s="39" t="s">
        <v>5</v>
      </c>
    </row>
    <row r="190" spans="1:5" ht="12.75">
      <c r="A190" s="35" t="s">
        <v>55</v>
      </c>
      <c r="E190" s="40" t="s">
        <v>56</v>
      </c>
    </row>
    <row r="191" spans="1:5" ht="12.75">
      <c r="A191" t="s">
        <v>57</v>
      </c>
      <c r="E191" s="39" t="s">
        <v>242</v>
      </c>
    </row>
    <row r="192" spans="1:16" ht="12.75">
      <c r="A192" t="s">
        <v>49</v>
      </c>
      <c s="34" t="s">
        <v>336</v>
      </c>
      <c s="34" t="s">
        <v>498</v>
      </c>
      <c s="35" t="s">
        <v>5</v>
      </c>
      <c s="6" t="s">
        <v>499</v>
      </c>
      <c s="36" t="s">
        <v>76</v>
      </c>
      <c s="37">
        <v>5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53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55</v>
      </c>
      <c r="E194" s="40" t="s">
        <v>56</v>
      </c>
    </row>
    <row r="195" spans="1:5" ht="12.75">
      <c r="A195" t="s">
        <v>57</v>
      </c>
      <c r="E195" s="39" t="s">
        <v>242</v>
      </c>
    </row>
    <row r="196" spans="1:13" ht="12.75">
      <c r="A196" t="s">
        <v>46</v>
      </c>
      <c r="C196" s="31" t="s">
        <v>65</v>
      </c>
      <c r="E196" s="33" t="s">
        <v>500</v>
      </c>
      <c r="J196" s="32">
        <f>0</f>
      </c>
      <c s="32">
        <f>0</f>
      </c>
      <c s="32">
        <f>0+L197+L201+L205+L209+L213+L217+L221+L225+L229+L233+L237</f>
      </c>
      <c s="32">
        <f>0+M197+M201+M205+M209+M213+M217+M221+M225+M229+M233+M237</f>
      </c>
    </row>
    <row r="197" spans="1:16" ht="12.75">
      <c r="A197" t="s">
        <v>49</v>
      </c>
      <c s="34" t="s">
        <v>339</v>
      </c>
      <c s="34" t="s">
        <v>501</v>
      </c>
      <c s="35" t="s">
        <v>5</v>
      </c>
      <c s="6" t="s">
        <v>502</v>
      </c>
      <c s="36" t="s">
        <v>503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53</v>
      </c>
      <c>
        <f>(M197*21)/100</f>
      </c>
      <c t="s">
        <v>27</v>
      </c>
    </row>
    <row r="198" spans="1:5" ht="12.75">
      <c r="A198" s="35" t="s">
        <v>54</v>
      </c>
      <c r="E198" s="39" t="s">
        <v>5</v>
      </c>
    </row>
    <row r="199" spans="1:5" ht="12.75">
      <c r="A199" s="35" t="s">
        <v>55</v>
      </c>
      <c r="E199" s="40" t="s">
        <v>56</v>
      </c>
    </row>
    <row r="200" spans="1:5" ht="12.75">
      <c r="A200" t="s">
        <v>57</v>
      </c>
      <c r="E200" s="39" t="s">
        <v>242</v>
      </c>
    </row>
    <row r="201" spans="1:16" ht="12.75">
      <c r="A201" t="s">
        <v>49</v>
      </c>
      <c s="34" t="s">
        <v>342</v>
      </c>
      <c s="34" t="s">
        <v>504</v>
      </c>
      <c s="35" t="s">
        <v>5</v>
      </c>
      <c s="6" t="s">
        <v>505</v>
      </c>
      <c s="36" t="s">
        <v>503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53</v>
      </c>
      <c>
        <f>(M201*21)/100</f>
      </c>
      <c t="s">
        <v>27</v>
      </c>
    </row>
    <row r="202" spans="1:5" ht="12.75">
      <c r="A202" s="35" t="s">
        <v>54</v>
      </c>
      <c r="E202" s="39" t="s">
        <v>5</v>
      </c>
    </row>
    <row r="203" spans="1:5" ht="12.75">
      <c r="A203" s="35" t="s">
        <v>55</v>
      </c>
      <c r="E203" s="40" t="s">
        <v>56</v>
      </c>
    </row>
    <row r="204" spans="1:5" ht="12.75">
      <c r="A204" t="s">
        <v>57</v>
      </c>
      <c r="E204" s="39" t="s">
        <v>242</v>
      </c>
    </row>
    <row r="205" spans="1:16" ht="12.75">
      <c r="A205" t="s">
        <v>49</v>
      </c>
      <c s="34" t="s">
        <v>346</v>
      </c>
      <c s="34" t="s">
        <v>506</v>
      </c>
      <c s="35" t="s">
        <v>5</v>
      </c>
      <c s="6" t="s">
        <v>507</v>
      </c>
      <c s="36" t="s">
        <v>503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53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12.75">
      <c r="A207" s="35" t="s">
        <v>55</v>
      </c>
      <c r="E207" s="40" t="s">
        <v>56</v>
      </c>
    </row>
    <row r="208" spans="1:5" ht="12.75">
      <c r="A208" t="s">
        <v>57</v>
      </c>
      <c r="E208" s="39" t="s">
        <v>242</v>
      </c>
    </row>
    <row r="209" spans="1:16" ht="12.75">
      <c r="A209" t="s">
        <v>49</v>
      </c>
      <c s="34" t="s">
        <v>349</v>
      </c>
      <c s="34" t="s">
        <v>272</v>
      </c>
      <c s="35" t="s">
        <v>5</v>
      </c>
      <c s="6" t="s">
        <v>273</v>
      </c>
      <c s="36" t="s">
        <v>68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53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12.75">
      <c r="A211" s="35" t="s">
        <v>55</v>
      </c>
      <c r="E211" s="40" t="s">
        <v>56</v>
      </c>
    </row>
    <row r="212" spans="1:5" ht="12.75">
      <c r="A212" t="s">
        <v>57</v>
      </c>
      <c r="E212" s="39" t="s">
        <v>242</v>
      </c>
    </row>
    <row r="213" spans="1:16" ht="25.5">
      <c r="A213" t="s">
        <v>49</v>
      </c>
      <c s="34" t="s">
        <v>352</v>
      </c>
      <c s="34" t="s">
        <v>508</v>
      </c>
      <c s="35" t="s">
        <v>5</v>
      </c>
      <c s="6" t="s">
        <v>509</v>
      </c>
      <c s="36" t="s">
        <v>68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53</v>
      </c>
      <c>
        <f>(M213*21)/100</f>
      </c>
      <c t="s">
        <v>27</v>
      </c>
    </row>
    <row r="214" spans="1:5" ht="12.75">
      <c r="A214" s="35" t="s">
        <v>54</v>
      </c>
      <c r="E214" s="39" t="s">
        <v>5</v>
      </c>
    </row>
    <row r="215" spans="1:5" ht="12.75">
      <c r="A215" s="35" t="s">
        <v>55</v>
      </c>
      <c r="E215" s="40" t="s">
        <v>56</v>
      </c>
    </row>
    <row r="216" spans="1:5" ht="12.75">
      <c r="A216" t="s">
        <v>57</v>
      </c>
      <c r="E216" s="39" t="s">
        <v>242</v>
      </c>
    </row>
    <row r="217" spans="1:16" ht="25.5">
      <c r="A217" t="s">
        <v>49</v>
      </c>
      <c s="34" t="s">
        <v>355</v>
      </c>
      <c s="34" t="s">
        <v>510</v>
      </c>
      <c s="35" t="s">
        <v>5</v>
      </c>
      <c s="6" t="s">
        <v>511</v>
      </c>
      <c s="36" t="s">
        <v>68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53</v>
      </c>
      <c>
        <f>(M217*21)/100</f>
      </c>
      <c t="s">
        <v>27</v>
      </c>
    </row>
    <row r="218" spans="1:5" ht="12.75">
      <c r="A218" s="35" t="s">
        <v>54</v>
      </c>
      <c r="E218" s="39" t="s">
        <v>5</v>
      </c>
    </row>
    <row r="219" spans="1:5" ht="12.75">
      <c r="A219" s="35" t="s">
        <v>55</v>
      </c>
      <c r="E219" s="40" t="s">
        <v>56</v>
      </c>
    </row>
    <row r="220" spans="1:5" ht="12.75">
      <c r="A220" t="s">
        <v>57</v>
      </c>
      <c r="E220" s="39" t="s">
        <v>242</v>
      </c>
    </row>
    <row r="221" spans="1:16" ht="25.5">
      <c r="A221" t="s">
        <v>49</v>
      </c>
      <c s="34" t="s">
        <v>358</v>
      </c>
      <c s="34" t="s">
        <v>512</v>
      </c>
      <c s="35" t="s">
        <v>5</v>
      </c>
      <c s="6" t="s">
        <v>513</v>
      </c>
      <c s="36" t="s">
        <v>68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53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55</v>
      </c>
      <c r="E223" s="40" t="s">
        <v>56</v>
      </c>
    </row>
    <row r="224" spans="1:5" ht="12.75">
      <c r="A224" t="s">
        <v>57</v>
      </c>
      <c r="E224" s="39" t="s">
        <v>242</v>
      </c>
    </row>
    <row r="225" spans="1:16" ht="12.75">
      <c r="A225" t="s">
        <v>49</v>
      </c>
      <c s="34" t="s">
        <v>361</v>
      </c>
      <c s="34" t="s">
        <v>514</v>
      </c>
      <c s="35" t="s">
        <v>5</v>
      </c>
      <c s="6" t="s">
        <v>515</v>
      </c>
      <c s="36" t="s">
        <v>316</v>
      </c>
      <c s="37">
        <v>80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53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55</v>
      </c>
      <c r="E227" s="40" t="s">
        <v>56</v>
      </c>
    </row>
    <row r="228" spans="1:5" ht="12.75">
      <c r="A228" t="s">
        <v>57</v>
      </c>
      <c r="E228" s="39" t="s">
        <v>242</v>
      </c>
    </row>
    <row r="229" spans="1:16" ht="12.75">
      <c r="A229" t="s">
        <v>49</v>
      </c>
      <c s="34" t="s">
        <v>364</v>
      </c>
      <c s="34" t="s">
        <v>516</v>
      </c>
      <c s="35" t="s">
        <v>5</v>
      </c>
      <c s="6" t="s">
        <v>517</v>
      </c>
      <c s="36" t="s">
        <v>68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53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55</v>
      </c>
      <c r="E231" s="40" t="s">
        <v>56</v>
      </c>
    </row>
    <row r="232" spans="1:5" ht="12.75">
      <c r="A232" t="s">
        <v>57</v>
      </c>
      <c r="E232" s="39" t="s">
        <v>242</v>
      </c>
    </row>
    <row r="233" spans="1:16" ht="12.75">
      <c r="A233" t="s">
        <v>49</v>
      </c>
      <c s="34" t="s">
        <v>367</v>
      </c>
      <c s="34" t="s">
        <v>518</v>
      </c>
      <c s="35" t="s">
        <v>5</v>
      </c>
      <c s="6" t="s">
        <v>519</v>
      </c>
      <c s="36" t="s">
        <v>68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53</v>
      </c>
      <c>
        <f>(M233*21)/100</f>
      </c>
      <c t="s">
        <v>27</v>
      </c>
    </row>
    <row r="234" spans="1:5" ht="12.75">
      <c r="A234" s="35" t="s">
        <v>54</v>
      </c>
      <c r="E234" s="39" t="s">
        <v>5</v>
      </c>
    </row>
    <row r="235" spans="1:5" ht="12.75">
      <c r="A235" s="35" t="s">
        <v>55</v>
      </c>
      <c r="E235" s="40" t="s">
        <v>56</v>
      </c>
    </row>
    <row r="236" spans="1:5" ht="12.75">
      <c r="A236" t="s">
        <v>57</v>
      </c>
      <c r="E236" s="39" t="s">
        <v>242</v>
      </c>
    </row>
    <row r="237" spans="1:16" ht="12.75">
      <c r="A237" t="s">
        <v>49</v>
      </c>
      <c s="34" t="s">
        <v>370</v>
      </c>
      <c s="34" t="s">
        <v>520</v>
      </c>
      <c s="35" t="s">
        <v>5</v>
      </c>
      <c s="6" t="s">
        <v>521</v>
      </c>
      <c s="36" t="s">
        <v>68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53</v>
      </c>
      <c>
        <f>(M237*21)/100</f>
      </c>
      <c t="s">
        <v>27</v>
      </c>
    </row>
    <row r="238" spans="1:5" ht="12.75">
      <c r="A238" s="35" t="s">
        <v>54</v>
      </c>
      <c r="E238" s="39" t="s">
        <v>5</v>
      </c>
    </row>
    <row r="239" spans="1:5" ht="12.75">
      <c r="A239" s="35" t="s">
        <v>55</v>
      </c>
      <c r="E239" s="40" t="s">
        <v>56</v>
      </c>
    </row>
    <row r="240" spans="1:5" ht="12.75">
      <c r="A240" t="s">
        <v>57</v>
      </c>
      <c r="E240" s="39" t="s">
        <v>242</v>
      </c>
    </row>
    <row r="241" spans="1:13" ht="12.75">
      <c r="A241" t="s">
        <v>46</v>
      </c>
      <c r="C241" s="31" t="s">
        <v>522</v>
      </c>
      <c r="E241" s="33" t="s">
        <v>523</v>
      </c>
      <c r="J241" s="32">
        <f>0</f>
      </c>
      <c s="32">
        <f>0</f>
      </c>
      <c s="32">
        <f>0+L242+L246+L250+L254</f>
      </c>
      <c s="32">
        <f>0+M242+M246+M250+M254</f>
      </c>
    </row>
    <row r="242" spans="1:16" ht="38.25">
      <c r="A242" t="s">
        <v>49</v>
      </c>
      <c s="34" t="s">
        <v>373</v>
      </c>
      <c s="34" t="s">
        <v>221</v>
      </c>
      <c s="35" t="s">
        <v>222</v>
      </c>
      <c s="6" t="s">
        <v>524</v>
      </c>
      <c s="36" t="s">
        <v>224</v>
      </c>
      <c s="37">
        <v>9.18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230</v>
      </c>
      <c>
        <f>(M242*21)/100</f>
      </c>
      <c t="s">
        <v>27</v>
      </c>
    </row>
    <row r="243" spans="1:5" ht="25.5">
      <c r="A243" s="35" t="s">
        <v>54</v>
      </c>
      <c r="E243" s="39" t="s">
        <v>231</v>
      </c>
    </row>
    <row r="244" spans="1:5" ht="12.75">
      <c r="A244" s="35" t="s">
        <v>55</v>
      </c>
      <c r="E244" s="40" t="s">
        <v>56</v>
      </c>
    </row>
    <row r="245" spans="1:5" ht="102">
      <c r="A245" t="s">
        <v>57</v>
      </c>
      <c r="E245" s="39" t="s">
        <v>225</v>
      </c>
    </row>
    <row r="246" spans="1:16" ht="25.5">
      <c r="A246" t="s">
        <v>49</v>
      </c>
      <c s="34" t="s">
        <v>376</v>
      </c>
      <c s="34" t="s">
        <v>227</v>
      </c>
      <c s="35" t="s">
        <v>228</v>
      </c>
      <c s="6" t="s">
        <v>229</v>
      </c>
      <c s="36" t="s">
        <v>224</v>
      </c>
      <c s="37">
        <v>0.01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230</v>
      </c>
      <c>
        <f>(M246*21)/100</f>
      </c>
      <c t="s">
        <v>27</v>
      </c>
    </row>
    <row r="247" spans="1:5" ht="25.5">
      <c r="A247" s="35" t="s">
        <v>54</v>
      </c>
      <c r="E247" s="39" t="s">
        <v>231</v>
      </c>
    </row>
    <row r="248" spans="1:5" ht="12.75">
      <c r="A248" s="35" t="s">
        <v>55</v>
      </c>
      <c r="E248" s="40" t="s">
        <v>56</v>
      </c>
    </row>
    <row r="249" spans="1:5" ht="102">
      <c r="A249" t="s">
        <v>57</v>
      </c>
      <c r="E249" s="39" t="s">
        <v>225</v>
      </c>
    </row>
    <row r="250" spans="1:16" ht="38.25">
      <c r="A250" t="s">
        <v>49</v>
      </c>
      <c s="34" t="s">
        <v>379</v>
      </c>
      <c s="34" t="s">
        <v>525</v>
      </c>
      <c s="35" t="s">
        <v>526</v>
      </c>
      <c s="6" t="s">
        <v>527</v>
      </c>
      <c s="36" t="s">
        <v>224</v>
      </c>
      <c s="37">
        <v>0.1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230</v>
      </c>
      <c>
        <f>(M250*21)/100</f>
      </c>
      <c t="s">
        <v>27</v>
      </c>
    </row>
    <row r="251" spans="1:5" ht="25.5">
      <c r="A251" s="35" t="s">
        <v>54</v>
      </c>
      <c r="E251" s="39" t="s">
        <v>231</v>
      </c>
    </row>
    <row r="252" spans="1:5" ht="12.75">
      <c r="A252" s="35" t="s">
        <v>55</v>
      </c>
      <c r="E252" s="40" t="s">
        <v>56</v>
      </c>
    </row>
    <row r="253" spans="1:5" ht="102">
      <c r="A253" t="s">
        <v>57</v>
      </c>
      <c r="E253" s="39" t="s">
        <v>225</v>
      </c>
    </row>
    <row r="254" spans="1:16" ht="25.5">
      <c r="A254" t="s">
        <v>49</v>
      </c>
      <c s="34" t="s">
        <v>382</v>
      </c>
      <c s="34" t="s">
        <v>528</v>
      </c>
      <c s="35" t="s">
        <v>5</v>
      </c>
      <c s="6" t="s">
        <v>529</v>
      </c>
      <c s="36" t="s">
        <v>224</v>
      </c>
      <c s="37">
        <v>0.1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230</v>
      </c>
      <c>
        <f>(M254*21)/100</f>
      </c>
      <c t="s">
        <v>27</v>
      </c>
    </row>
    <row r="255" spans="1:5" ht="25.5">
      <c r="A255" s="35" t="s">
        <v>54</v>
      </c>
      <c r="E255" s="39" t="s">
        <v>231</v>
      </c>
    </row>
    <row r="256" spans="1:5" ht="12.75">
      <c r="A256" s="35" t="s">
        <v>55</v>
      </c>
      <c r="E256" s="40" t="s">
        <v>56</v>
      </c>
    </row>
    <row r="257" spans="1:5" ht="102">
      <c r="A257" t="s">
        <v>57</v>
      </c>
      <c r="E257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431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431</v>
      </c>
      <c r="E4" s="26" t="s">
        <v>432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COUNTIFS(L8:L111,"=0",A8:A111,"P")+COUNTIFS(L8:L111,"",A8:A111,"P")+SUM(Q8:Q111)</f>
      </c>
    </row>
    <row r="8" spans="1:13" ht="12.75">
      <c r="A8" t="s">
        <v>44</v>
      </c>
      <c r="C8" s="28" t="s">
        <v>532</v>
      </c>
      <c r="E8" s="30" t="s">
        <v>531</v>
      </c>
      <c r="J8" s="29">
        <f>0+J9+J110</f>
      </c>
      <c s="29">
        <f>0+K9+K110</f>
      </c>
      <c s="29">
        <f>0+L9+L110</f>
      </c>
      <c s="29">
        <f>0+M9+M110</f>
      </c>
    </row>
    <row r="9" spans="1:13" ht="12.75">
      <c r="A9" t="s">
        <v>46</v>
      </c>
      <c r="C9" s="31" t="s">
        <v>78</v>
      </c>
      <c r="E9" s="33" t="s">
        <v>239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49</v>
      </c>
      <c s="34" t="s">
        <v>47</v>
      </c>
      <c s="34" t="s">
        <v>533</v>
      </c>
      <c s="35" t="s">
        <v>5</v>
      </c>
      <c s="6" t="s">
        <v>534</v>
      </c>
      <c s="36" t="s">
        <v>68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488</v>
      </c>
    </row>
    <row r="14" spans="1:16" ht="12.75">
      <c r="A14" t="s">
        <v>49</v>
      </c>
      <c s="34" t="s">
        <v>27</v>
      </c>
      <c s="34" t="s">
        <v>535</v>
      </c>
      <c s="35" t="s">
        <v>5</v>
      </c>
      <c s="6" t="s">
        <v>536</v>
      </c>
      <c s="36" t="s">
        <v>537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114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56</v>
      </c>
    </row>
    <row r="17" spans="1:5" ht="102">
      <c r="A17" t="s">
        <v>57</v>
      </c>
      <c r="E17" s="39" t="s">
        <v>538</v>
      </c>
    </row>
    <row r="18" spans="1:16" ht="12.75">
      <c r="A18" t="s">
        <v>49</v>
      </c>
      <c s="34" t="s">
        <v>26</v>
      </c>
      <c s="34" t="s">
        <v>539</v>
      </c>
      <c s="35" t="s">
        <v>5</v>
      </c>
      <c s="6" t="s">
        <v>540</v>
      </c>
      <c s="36" t="s">
        <v>68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56</v>
      </c>
    </row>
    <row r="21" spans="1:5" ht="12.75">
      <c r="A21" t="s">
        <v>57</v>
      </c>
      <c r="E21" s="39" t="s">
        <v>488</v>
      </c>
    </row>
    <row r="22" spans="1:16" ht="25.5">
      <c r="A22" t="s">
        <v>49</v>
      </c>
      <c s="34" t="s">
        <v>65</v>
      </c>
      <c s="34" t="s">
        <v>541</v>
      </c>
      <c s="35" t="s">
        <v>5</v>
      </c>
      <c s="6" t="s">
        <v>542</v>
      </c>
      <c s="36" t="s">
        <v>68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56</v>
      </c>
    </row>
    <row r="25" spans="1:5" ht="12.75">
      <c r="A25" t="s">
        <v>57</v>
      </c>
      <c r="E25" s="39" t="s">
        <v>488</v>
      </c>
    </row>
    <row r="26" spans="1:16" ht="25.5">
      <c r="A26" t="s">
        <v>49</v>
      </c>
      <c s="34" t="s">
        <v>70</v>
      </c>
      <c s="34" t="s">
        <v>543</v>
      </c>
      <c s="35" t="s">
        <v>5</v>
      </c>
      <c s="6" t="s">
        <v>544</v>
      </c>
      <c s="36" t="s">
        <v>68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56</v>
      </c>
    </row>
    <row r="29" spans="1:5" ht="12.75">
      <c r="A29" t="s">
        <v>57</v>
      </c>
      <c r="E29" s="39" t="s">
        <v>488</v>
      </c>
    </row>
    <row r="30" spans="1:16" ht="12.75">
      <c r="A30" t="s">
        <v>49</v>
      </c>
      <c s="34" t="s">
        <v>73</v>
      </c>
      <c s="34" t="s">
        <v>545</v>
      </c>
      <c s="35" t="s">
        <v>5</v>
      </c>
      <c s="6" t="s">
        <v>546</v>
      </c>
      <c s="36" t="s">
        <v>68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56</v>
      </c>
    </row>
    <row r="33" spans="1:5" ht="12.75">
      <c r="A33" t="s">
        <v>57</v>
      </c>
      <c r="E33" s="39" t="s">
        <v>488</v>
      </c>
    </row>
    <row r="34" spans="1:16" ht="12.75">
      <c r="A34" t="s">
        <v>49</v>
      </c>
      <c s="34" t="s">
        <v>78</v>
      </c>
      <c s="34" t="s">
        <v>547</v>
      </c>
      <c s="35" t="s">
        <v>5</v>
      </c>
      <c s="6" t="s">
        <v>548</v>
      </c>
      <c s="36" t="s">
        <v>68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56</v>
      </c>
    </row>
    <row r="37" spans="1:5" ht="12.75">
      <c r="A37" t="s">
        <v>57</v>
      </c>
      <c r="E37" s="39" t="s">
        <v>488</v>
      </c>
    </row>
    <row r="38" spans="1:16" ht="12.75">
      <c r="A38" t="s">
        <v>49</v>
      </c>
      <c s="34" t="s">
        <v>82</v>
      </c>
      <c s="34" t="s">
        <v>549</v>
      </c>
      <c s="35" t="s">
        <v>5</v>
      </c>
      <c s="6" t="s">
        <v>550</v>
      </c>
      <c s="36" t="s">
        <v>68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56</v>
      </c>
    </row>
    <row r="41" spans="1:5" ht="12.75">
      <c r="A41" t="s">
        <v>57</v>
      </c>
      <c r="E41" s="39" t="s">
        <v>488</v>
      </c>
    </row>
    <row r="42" spans="1:16" ht="12.75">
      <c r="A42" t="s">
        <v>49</v>
      </c>
      <c s="34" t="s">
        <v>86</v>
      </c>
      <c s="34" t="s">
        <v>551</v>
      </c>
      <c s="35" t="s">
        <v>5</v>
      </c>
      <c s="6" t="s">
        <v>552</v>
      </c>
      <c s="36" t="s">
        <v>68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553</v>
      </c>
    </row>
    <row r="44" spans="1:5" ht="12.75">
      <c r="A44" s="35" t="s">
        <v>55</v>
      </c>
      <c r="E44" s="40" t="s">
        <v>56</v>
      </c>
    </row>
    <row r="45" spans="1:5" ht="12.75">
      <c r="A45" t="s">
        <v>57</v>
      </c>
      <c r="E45" s="39" t="s">
        <v>488</v>
      </c>
    </row>
    <row r="46" spans="1:16" ht="12.75">
      <c r="A46" t="s">
        <v>49</v>
      </c>
      <c s="34" t="s">
        <v>90</v>
      </c>
      <c s="34" t="s">
        <v>554</v>
      </c>
      <c s="35" t="s">
        <v>5</v>
      </c>
      <c s="6" t="s">
        <v>555</v>
      </c>
      <c s="36" t="s">
        <v>68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56</v>
      </c>
    </row>
    <row r="49" spans="1:5" ht="12.75">
      <c r="A49" t="s">
        <v>57</v>
      </c>
      <c r="E49" s="39" t="s">
        <v>488</v>
      </c>
    </row>
    <row r="50" spans="1:16" ht="12.75">
      <c r="A50" t="s">
        <v>49</v>
      </c>
      <c s="34" t="s">
        <v>94</v>
      </c>
      <c s="34" t="s">
        <v>556</v>
      </c>
      <c s="35" t="s">
        <v>5</v>
      </c>
      <c s="6" t="s">
        <v>557</v>
      </c>
      <c s="36" t="s">
        <v>68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114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56</v>
      </c>
    </row>
    <row r="53" spans="1:5" ht="102">
      <c r="A53" t="s">
        <v>57</v>
      </c>
      <c r="E53" s="39" t="s">
        <v>538</v>
      </c>
    </row>
    <row r="54" spans="1:16" ht="12.75">
      <c r="A54" t="s">
        <v>49</v>
      </c>
      <c s="34" t="s">
        <v>98</v>
      </c>
      <c s="34" t="s">
        <v>558</v>
      </c>
      <c s="35" t="s">
        <v>5</v>
      </c>
      <c s="6" t="s">
        <v>559</v>
      </c>
      <c s="36" t="s">
        <v>68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56</v>
      </c>
    </row>
    <row r="57" spans="1:5" ht="12.75">
      <c r="A57" t="s">
        <v>57</v>
      </c>
      <c r="E57" s="39" t="s">
        <v>488</v>
      </c>
    </row>
    <row r="58" spans="1:16" ht="12.75">
      <c r="A58" t="s">
        <v>49</v>
      </c>
      <c s="34" t="s">
        <v>102</v>
      </c>
      <c s="34" t="s">
        <v>494</v>
      </c>
      <c s="35" t="s">
        <v>5</v>
      </c>
      <c s="6" t="s">
        <v>495</v>
      </c>
      <c s="36" t="s">
        <v>331</v>
      </c>
      <c s="37">
        <v>0.08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56</v>
      </c>
    </row>
    <row r="61" spans="1:5" ht="12.75">
      <c r="A61" t="s">
        <v>57</v>
      </c>
      <c r="E61" s="39" t="s">
        <v>488</v>
      </c>
    </row>
    <row r="62" spans="1:16" ht="12.75">
      <c r="A62" t="s">
        <v>49</v>
      </c>
      <c s="34" t="s">
        <v>106</v>
      </c>
      <c s="34" t="s">
        <v>496</v>
      </c>
      <c s="35" t="s">
        <v>5</v>
      </c>
      <c s="6" t="s">
        <v>497</v>
      </c>
      <c s="36" t="s">
        <v>331</v>
      </c>
      <c s="37">
        <v>0.08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56</v>
      </c>
    </row>
    <row r="65" spans="1:5" ht="12.75">
      <c r="A65" t="s">
        <v>57</v>
      </c>
      <c r="E65" s="39" t="s">
        <v>488</v>
      </c>
    </row>
    <row r="66" spans="1:16" ht="12.75">
      <c r="A66" t="s">
        <v>49</v>
      </c>
      <c s="34" t="s">
        <v>110</v>
      </c>
      <c s="34" t="s">
        <v>329</v>
      </c>
      <c s="35" t="s">
        <v>5</v>
      </c>
      <c s="6" t="s">
        <v>330</v>
      </c>
      <c s="36" t="s">
        <v>331</v>
      </c>
      <c s="37">
        <v>0.04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56</v>
      </c>
    </row>
    <row r="69" spans="1:5" ht="12.75">
      <c r="A69" t="s">
        <v>57</v>
      </c>
      <c r="E69" s="39" t="s">
        <v>488</v>
      </c>
    </row>
    <row r="70" spans="1:16" ht="12.75">
      <c r="A70" t="s">
        <v>49</v>
      </c>
      <c s="34" t="s">
        <v>116</v>
      </c>
      <c s="34" t="s">
        <v>498</v>
      </c>
      <c s="35" t="s">
        <v>5</v>
      </c>
      <c s="6" t="s">
        <v>499</v>
      </c>
      <c s="36" t="s">
        <v>76</v>
      </c>
      <c s="37">
        <v>20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56</v>
      </c>
    </row>
    <row r="73" spans="1:5" ht="12.75">
      <c r="A73" t="s">
        <v>57</v>
      </c>
      <c r="E73" s="39" t="s">
        <v>488</v>
      </c>
    </row>
    <row r="74" spans="1:16" ht="12.75">
      <c r="A74" t="s">
        <v>49</v>
      </c>
      <c s="34" t="s">
        <v>120</v>
      </c>
      <c s="34" t="s">
        <v>422</v>
      </c>
      <c s="35" t="s">
        <v>5</v>
      </c>
      <c s="6" t="s">
        <v>423</v>
      </c>
      <c s="36" t="s">
        <v>76</v>
      </c>
      <c s="37">
        <v>15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56</v>
      </c>
    </row>
    <row r="77" spans="1:5" ht="12.75">
      <c r="A77" t="s">
        <v>57</v>
      </c>
      <c r="E77" s="39" t="s">
        <v>488</v>
      </c>
    </row>
    <row r="78" spans="1:16" ht="12.75">
      <c r="A78" t="s">
        <v>49</v>
      </c>
      <c s="34" t="s">
        <v>125</v>
      </c>
      <c s="34" t="s">
        <v>401</v>
      </c>
      <c s="35" t="s">
        <v>5</v>
      </c>
      <c s="6" t="s">
        <v>402</v>
      </c>
      <c s="36" t="s">
        <v>76</v>
      </c>
      <c s="37">
        <v>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56</v>
      </c>
    </row>
    <row r="81" spans="1:5" ht="12.75">
      <c r="A81" t="s">
        <v>57</v>
      </c>
      <c r="E81" s="39" t="s">
        <v>488</v>
      </c>
    </row>
    <row r="82" spans="1:16" ht="25.5">
      <c r="A82" t="s">
        <v>49</v>
      </c>
      <c s="34" t="s">
        <v>129</v>
      </c>
      <c s="34" t="s">
        <v>404</v>
      </c>
      <c s="35" t="s">
        <v>5</v>
      </c>
      <c s="6" t="s">
        <v>405</v>
      </c>
      <c s="36" t="s">
        <v>68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56</v>
      </c>
    </row>
    <row r="85" spans="1:5" ht="12.75">
      <c r="A85" t="s">
        <v>57</v>
      </c>
      <c r="E85" s="39" t="s">
        <v>488</v>
      </c>
    </row>
    <row r="86" spans="1:16" ht="12.75">
      <c r="A86" t="s">
        <v>49</v>
      </c>
      <c s="34" t="s">
        <v>133</v>
      </c>
      <c s="34" t="s">
        <v>425</v>
      </c>
      <c s="35" t="s">
        <v>5</v>
      </c>
      <c s="6" t="s">
        <v>426</v>
      </c>
      <c s="36" t="s">
        <v>68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56</v>
      </c>
    </row>
    <row r="89" spans="1:5" ht="12.75">
      <c r="A89" t="s">
        <v>57</v>
      </c>
      <c r="E89" s="39" t="s">
        <v>488</v>
      </c>
    </row>
    <row r="90" spans="1:16" ht="12.75">
      <c r="A90" t="s">
        <v>49</v>
      </c>
      <c s="34" t="s">
        <v>137</v>
      </c>
      <c s="34" t="s">
        <v>560</v>
      </c>
      <c s="35" t="s">
        <v>5</v>
      </c>
      <c s="6" t="s">
        <v>561</v>
      </c>
      <c s="36" t="s">
        <v>316</v>
      </c>
      <c s="37">
        <v>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56</v>
      </c>
    </row>
    <row r="93" spans="1:5" ht="12.75">
      <c r="A93" t="s">
        <v>57</v>
      </c>
      <c r="E93" s="39" t="s">
        <v>488</v>
      </c>
    </row>
    <row r="94" spans="1:16" ht="25.5">
      <c r="A94" t="s">
        <v>49</v>
      </c>
      <c s="34" t="s">
        <v>141</v>
      </c>
      <c s="34" t="s">
        <v>562</v>
      </c>
      <c s="35" t="s">
        <v>5</v>
      </c>
      <c s="6" t="s">
        <v>563</v>
      </c>
      <c s="36" t="s">
        <v>68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56</v>
      </c>
    </row>
    <row r="97" spans="1:5" ht="12.75">
      <c r="A97" t="s">
        <v>57</v>
      </c>
      <c r="E97" s="39" t="s">
        <v>488</v>
      </c>
    </row>
    <row r="98" spans="1:16" ht="12.75">
      <c r="A98" t="s">
        <v>49</v>
      </c>
      <c s="34" t="s">
        <v>146</v>
      </c>
      <c s="34" t="s">
        <v>564</v>
      </c>
      <c s="35" t="s">
        <v>5</v>
      </c>
      <c s="6" t="s">
        <v>565</v>
      </c>
      <c s="36" t="s">
        <v>68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56</v>
      </c>
    </row>
    <row r="101" spans="1:5" ht="12.75">
      <c r="A101" t="s">
        <v>57</v>
      </c>
      <c r="E101" s="39" t="s">
        <v>488</v>
      </c>
    </row>
    <row r="102" spans="1:16" ht="12.75">
      <c r="A102" t="s">
        <v>49</v>
      </c>
      <c s="34" t="s">
        <v>150</v>
      </c>
      <c s="34" t="s">
        <v>566</v>
      </c>
      <c s="35" t="s">
        <v>5</v>
      </c>
      <c s="6" t="s">
        <v>567</v>
      </c>
      <c s="36" t="s">
        <v>68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55</v>
      </c>
      <c r="E104" s="40" t="s">
        <v>56</v>
      </c>
    </row>
    <row r="105" spans="1:5" ht="12.75">
      <c r="A105" t="s">
        <v>57</v>
      </c>
      <c r="E105" s="39" t="s">
        <v>488</v>
      </c>
    </row>
    <row r="106" spans="1:16" ht="25.5">
      <c r="A106" t="s">
        <v>49</v>
      </c>
      <c s="34" t="s">
        <v>153</v>
      </c>
      <c s="34" t="s">
        <v>508</v>
      </c>
      <c s="35" t="s">
        <v>5</v>
      </c>
      <c s="6" t="s">
        <v>509</v>
      </c>
      <c s="36" t="s">
        <v>68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55</v>
      </c>
      <c r="E108" s="40" t="s">
        <v>56</v>
      </c>
    </row>
    <row r="109" spans="1:5" ht="12.75">
      <c r="A109" t="s">
        <v>57</v>
      </c>
      <c r="E109" s="39" t="s">
        <v>488</v>
      </c>
    </row>
    <row r="110" spans="1:13" ht="12.75">
      <c r="A110" t="s">
        <v>46</v>
      </c>
      <c r="C110" s="31" t="s">
        <v>218</v>
      </c>
      <c r="E110" s="33" t="s">
        <v>219</v>
      </c>
      <c r="J110" s="32">
        <f>0</f>
      </c>
      <c s="32">
        <f>0</f>
      </c>
      <c s="32">
        <f>0+L111</f>
      </c>
      <c s="32">
        <f>0+M111</f>
      </c>
    </row>
    <row r="111" spans="1:16" ht="25.5">
      <c r="A111" t="s">
        <v>49</v>
      </c>
      <c s="34" t="s">
        <v>156</v>
      </c>
      <c s="34" t="s">
        <v>227</v>
      </c>
      <c s="35" t="s">
        <v>228</v>
      </c>
      <c s="6" t="s">
        <v>229</v>
      </c>
      <c s="36" t="s">
        <v>224</v>
      </c>
      <c s="37">
        <v>0.01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230</v>
      </c>
      <c>
        <f>(M111*21)/100</f>
      </c>
      <c t="s">
        <v>27</v>
      </c>
    </row>
    <row r="112" spans="1:5" ht="25.5">
      <c r="A112" s="35" t="s">
        <v>54</v>
      </c>
      <c r="E112" s="39" t="s">
        <v>231</v>
      </c>
    </row>
    <row r="113" spans="1:5" ht="12.75">
      <c r="A113" s="35" t="s">
        <v>55</v>
      </c>
      <c r="E113" s="40" t="s">
        <v>56</v>
      </c>
    </row>
    <row r="114" spans="1:5" ht="102">
      <c r="A114" t="s">
        <v>57</v>
      </c>
      <c r="E114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431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431</v>
      </c>
      <c r="E4" s="26" t="s">
        <v>432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COUNTIFS(L8:L224,"=0",A8:A224,"P")+COUNTIFS(L8:L224,"",A8:A224,"P")+SUM(Q8:Q224)</f>
      </c>
    </row>
    <row r="8" spans="1:13" ht="12.75">
      <c r="A8" t="s">
        <v>44</v>
      </c>
      <c r="C8" s="28" t="s">
        <v>570</v>
      </c>
      <c r="E8" s="30" t="s">
        <v>569</v>
      </c>
      <c r="J8" s="29">
        <f>0+J9+J42+J219</f>
      </c>
      <c s="29">
        <f>0+K9+K42+K219</f>
      </c>
      <c s="29">
        <f>0+L9+L42+L219</f>
      </c>
      <c s="29">
        <f>0+M9+M42+M219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107</v>
      </c>
      <c s="35" t="s">
        <v>5</v>
      </c>
      <c s="6" t="s">
        <v>108</v>
      </c>
      <c s="36" t="s">
        <v>76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242</v>
      </c>
    </row>
    <row r="14" spans="1:16" ht="12.75">
      <c r="A14" t="s">
        <v>49</v>
      </c>
      <c s="34" t="s">
        <v>27</v>
      </c>
      <c s="34" t="s">
        <v>59</v>
      </c>
      <c s="35" t="s">
        <v>5</v>
      </c>
      <c s="6" t="s">
        <v>60</v>
      </c>
      <c s="36" t="s">
        <v>52</v>
      </c>
      <c s="37">
        <v>21.5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56</v>
      </c>
    </row>
    <row r="17" spans="1:5" ht="12.75">
      <c r="A17" t="s">
        <v>57</v>
      </c>
      <c r="E17" s="39" t="s">
        <v>242</v>
      </c>
    </row>
    <row r="18" spans="1:16" ht="12.75">
      <c r="A18" t="s">
        <v>49</v>
      </c>
      <c s="34" t="s">
        <v>26</v>
      </c>
      <c s="34" t="s">
        <v>571</v>
      </c>
      <c s="35" t="s">
        <v>5</v>
      </c>
      <c s="6" t="s">
        <v>572</v>
      </c>
      <c s="36" t="s">
        <v>52</v>
      </c>
      <c s="37">
        <v>2.5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56</v>
      </c>
    </row>
    <row r="21" spans="1:5" ht="12.75">
      <c r="A21" t="s">
        <v>57</v>
      </c>
      <c r="E21" s="39" t="s">
        <v>242</v>
      </c>
    </row>
    <row r="22" spans="1:16" ht="12.75">
      <c r="A22" t="s">
        <v>49</v>
      </c>
      <c s="34" t="s">
        <v>65</v>
      </c>
      <c s="34" t="s">
        <v>79</v>
      </c>
      <c s="35" t="s">
        <v>5</v>
      </c>
      <c s="6" t="s">
        <v>80</v>
      </c>
      <c s="36" t="s">
        <v>76</v>
      </c>
      <c s="37">
        <v>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56</v>
      </c>
    </row>
    <row r="25" spans="1:5" ht="12.75">
      <c r="A25" t="s">
        <v>57</v>
      </c>
      <c r="E25" s="39" t="s">
        <v>242</v>
      </c>
    </row>
    <row r="26" spans="1:16" ht="25.5">
      <c r="A26" t="s">
        <v>49</v>
      </c>
      <c s="34" t="s">
        <v>70</v>
      </c>
      <c s="34" t="s">
        <v>91</v>
      </c>
      <c s="35" t="s">
        <v>5</v>
      </c>
      <c s="6" t="s">
        <v>92</v>
      </c>
      <c s="36" t="s">
        <v>76</v>
      </c>
      <c s="37">
        <v>75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56</v>
      </c>
    </row>
    <row r="29" spans="1:5" ht="12.75">
      <c r="A29" t="s">
        <v>57</v>
      </c>
      <c r="E29" s="39" t="s">
        <v>242</v>
      </c>
    </row>
    <row r="30" spans="1:16" ht="12.75">
      <c r="A30" t="s">
        <v>49</v>
      </c>
      <c s="34" t="s">
        <v>73</v>
      </c>
      <c s="34" t="s">
        <v>61</v>
      </c>
      <c s="35" t="s">
        <v>5</v>
      </c>
      <c s="6" t="s">
        <v>62</v>
      </c>
      <c s="36" t="s">
        <v>52</v>
      </c>
      <c s="37">
        <v>21.5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56</v>
      </c>
    </row>
    <row r="33" spans="1:5" ht="12.75">
      <c r="A33" t="s">
        <v>57</v>
      </c>
      <c r="E33" s="39" t="s">
        <v>242</v>
      </c>
    </row>
    <row r="34" spans="1:16" ht="25.5">
      <c r="A34" t="s">
        <v>49</v>
      </c>
      <c s="34" t="s">
        <v>78</v>
      </c>
      <c s="34" t="s">
        <v>66</v>
      </c>
      <c s="35" t="s">
        <v>5</v>
      </c>
      <c s="6" t="s">
        <v>67</v>
      </c>
      <c s="36" t="s">
        <v>68</v>
      </c>
      <c s="37">
        <v>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56</v>
      </c>
    </row>
    <row r="37" spans="1:5" ht="12.75">
      <c r="A37" t="s">
        <v>57</v>
      </c>
      <c r="E37" s="39" t="s">
        <v>242</v>
      </c>
    </row>
    <row r="38" spans="1:16" ht="12.75">
      <c r="A38" t="s">
        <v>49</v>
      </c>
      <c s="34" t="s">
        <v>82</v>
      </c>
      <c s="34" t="s">
        <v>438</v>
      </c>
      <c s="35" t="s">
        <v>5</v>
      </c>
      <c s="6" t="s">
        <v>439</v>
      </c>
      <c s="36" t="s">
        <v>76</v>
      </c>
      <c s="37">
        <v>80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56</v>
      </c>
    </row>
    <row r="41" spans="1:5" ht="12.75">
      <c r="A41" t="s">
        <v>57</v>
      </c>
      <c r="E41" s="39" t="s">
        <v>242</v>
      </c>
    </row>
    <row r="42" spans="1:13" ht="12.75">
      <c r="A42" t="s">
        <v>46</v>
      </c>
      <c r="C42" s="31" t="s">
        <v>27</v>
      </c>
      <c r="E42" s="33" t="s">
        <v>573</v>
      </c>
      <c r="J42" s="32">
        <f>0</f>
      </c>
      <c s="32">
        <f>0</f>
      </c>
      <c s="32">
        <f>0+L43+L47+L51+L55+L59+L63+L67+L71+L75+L79+L83+L87+L91+L95+L99+L103+L107+L111+L115+L119+L123+L127+L131+L135+L139+L143+L147+L151+L155+L159+L163+L167+L171+L175+L179+L183+L187+L191+L195+L199+L203+L207+L211+L215</f>
      </c>
      <c s="32">
        <f>0+M43+M47+M51+M55+M59+M63+M67+M71+M75+M79+M83+M87+M91+M95+M99+M103+M107+M111+M115+M119+M123+M127+M131+M135+M139+M143+M147+M151+M155+M159+M163+M167+M171+M175+M179+M183+M187+M191+M195+M199+M203+M207+M211+M215</f>
      </c>
    </row>
    <row r="43" spans="1:16" ht="12.75">
      <c r="A43" t="s">
        <v>49</v>
      </c>
      <c s="34" t="s">
        <v>86</v>
      </c>
      <c s="34" t="s">
        <v>574</v>
      </c>
      <c s="35" t="s">
        <v>5</v>
      </c>
      <c s="6" t="s">
        <v>575</v>
      </c>
      <c s="36" t="s">
        <v>68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56</v>
      </c>
    </row>
    <row r="46" spans="1:5" ht="12.75">
      <c r="A46" t="s">
        <v>57</v>
      </c>
      <c r="E46" s="39" t="s">
        <v>242</v>
      </c>
    </row>
    <row r="47" spans="1:16" ht="12.75">
      <c r="A47" t="s">
        <v>49</v>
      </c>
      <c s="34" t="s">
        <v>90</v>
      </c>
      <c s="34" t="s">
        <v>576</v>
      </c>
      <c s="35" t="s">
        <v>5</v>
      </c>
      <c s="6" t="s">
        <v>577</v>
      </c>
      <c s="36" t="s">
        <v>68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56</v>
      </c>
    </row>
    <row r="50" spans="1:5" ht="12.75">
      <c r="A50" t="s">
        <v>57</v>
      </c>
      <c r="E50" s="39" t="s">
        <v>242</v>
      </c>
    </row>
    <row r="51" spans="1:16" ht="12.75">
      <c r="A51" t="s">
        <v>49</v>
      </c>
      <c s="34" t="s">
        <v>94</v>
      </c>
      <c s="34" t="s">
        <v>578</v>
      </c>
      <c s="35" t="s">
        <v>5</v>
      </c>
      <c s="6" t="s">
        <v>579</v>
      </c>
      <c s="36" t="s">
        <v>68</v>
      </c>
      <c s="37">
        <v>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56</v>
      </c>
    </row>
    <row r="54" spans="1:5" ht="12.75">
      <c r="A54" t="s">
        <v>57</v>
      </c>
      <c r="E54" s="39" t="s">
        <v>242</v>
      </c>
    </row>
    <row r="55" spans="1:16" ht="12.75">
      <c r="A55" t="s">
        <v>49</v>
      </c>
      <c s="34" t="s">
        <v>98</v>
      </c>
      <c s="34" t="s">
        <v>580</v>
      </c>
      <c s="35" t="s">
        <v>5</v>
      </c>
      <c s="6" t="s">
        <v>581</v>
      </c>
      <c s="36" t="s">
        <v>68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56</v>
      </c>
    </row>
    <row r="58" spans="1:5" ht="12.75">
      <c r="A58" t="s">
        <v>57</v>
      </c>
      <c r="E58" s="39" t="s">
        <v>242</v>
      </c>
    </row>
    <row r="59" spans="1:16" ht="12.75">
      <c r="A59" t="s">
        <v>49</v>
      </c>
      <c s="34" t="s">
        <v>102</v>
      </c>
      <c s="34" t="s">
        <v>582</v>
      </c>
      <c s="35" t="s">
        <v>5</v>
      </c>
      <c s="6" t="s">
        <v>583</v>
      </c>
      <c s="36" t="s">
        <v>68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55</v>
      </c>
      <c r="E61" s="40" t="s">
        <v>56</v>
      </c>
    </row>
    <row r="62" spans="1:5" ht="12.75">
      <c r="A62" t="s">
        <v>57</v>
      </c>
      <c r="E62" s="39" t="s">
        <v>242</v>
      </c>
    </row>
    <row r="63" spans="1:16" ht="25.5">
      <c r="A63" t="s">
        <v>49</v>
      </c>
      <c s="34" t="s">
        <v>106</v>
      </c>
      <c s="34" t="s">
        <v>584</v>
      </c>
      <c s="35" t="s">
        <v>5</v>
      </c>
      <c s="6" t="s">
        <v>585</v>
      </c>
      <c s="36" t="s">
        <v>68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56</v>
      </c>
    </row>
    <row r="66" spans="1:5" ht="12.75">
      <c r="A66" t="s">
        <v>57</v>
      </c>
      <c r="E66" s="39" t="s">
        <v>242</v>
      </c>
    </row>
    <row r="67" spans="1:16" ht="12.75">
      <c r="A67" t="s">
        <v>49</v>
      </c>
      <c s="34" t="s">
        <v>110</v>
      </c>
      <c s="34" t="s">
        <v>586</v>
      </c>
      <c s="35" t="s">
        <v>5</v>
      </c>
      <c s="6" t="s">
        <v>587</v>
      </c>
      <c s="36" t="s">
        <v>68</v>
      </c>
      <c s="37">
        <v>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56</v>
      </c>
    </row>
    <row r="70" spans="1:5" ht="12.75">
      <c r="A70" t="s">
        <v>57</v>
      </c>
      <c r="E70" s="39" t="s">
        <v>242</v>
      </c>
    </row>
    <row r="71" spans="1:16" ht="12.75">
      <c r="A71" t="s">
        <v>49</v>
      </c>
      <c s="34" t="s">
        <v>116</v>
      </c>
      <c s="34" t="s">
        <v>588</v>
      </c>
      <c s="35" t="s">
        <v>5</v>
      </c>
      <c s="6" t="s">
        <v>589</v>
      </c>
      <c s="36" t="s">
        <v>68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114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56</v>
      </c>
    </row>
    <row r="74" spans="1:5" ht="12.75">
      <c r="A74" t="s">
        <v>57</v>
      </c>
      <c r="E74" s="39" t="s">
        <v>590</v>
      </c>
    </row>
    <row r="75" spans="1:16" ht="25.5">
      <c r="A75" t="s">
        <v>49</v>
      </c>
      <c s="34" t="s">
        <v>120</v>
      </c>
      <c s="34" t="s">
        <v>591</v>
      </c>
      <c s="35" t="s">
        <v>5</v>
      </c>
      <c s="6" t="s">
        <v>592</v>
      </c>
      <c s="36" t="s">
        <v>68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56</v>
      </c>
    </row>
    <row r="78" spans="1:5" ht="12.75">
      <c r="A78" t="s">
        <v>57</v>
      </c>
      <c r="E78" s="39" t="s">
        <v>590</v>
      </c>
    </row>
    <row r="79" spans="1:16" ht="25.5">
      <c r="A79" t="s">
        <v>49</v>
      </c>
      <c s="34" t="s">
        <v>125</v>
      </c>
      <c s="34" t="s">
        <v>593</v>
      </c>
      <c s="35" t="s">
        <v>5</v>
      </c>
      <c s="6" t="s">
        <v>594</v>
      </c>
      <c s="36" t="s">
        <v>68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56</v>
      </c>
    </row>
    <row r="82" spans="1:5" ht="12.75">
      <c r="A82" t="s">
        <v>57</v>
      </c>
      <c r="E82" s="39" t="s">
        <v>590</v>
      </c>
    </row>
    <row r="83" spans="1:16" ht="12.75">
      <c r="A83" t="s">
        <v>49</v>
      </c>
      <c s="34" t="s">
        <v>129</v>
      </c>
      <c s="34" t="s">
        <v>595</v>
      </c>
      <c s="35" t="s">
        <v>5</v>
      </c>
      <c s="6" t="s">
        <v>596</v>
      </c>
      <c s="36" t="s">
        <v>68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56</v>
      </c>
    </row>
    <row r="86" spans="1:5" ht="12.75">
      <c r="A86" t="s">
        <v>57</v>
      </c>
      <c r="E86" s="39" t="s">
        <v>242</v>
      </c>
    </row>
    <row r="87" spans="1:16" ht="12.75">
      <c r="A87" t="s">
        <v>49</v>
      </c>
      <c s="34" t="s">
        <v>133</v>
      </c>
      <c s="34" t="s">
        <v>597</v>
      </c>
      <c s="35" t="s">
        <v>5</v>
      </c>
      <c s="6" t="s">
        <v>598</v>
      </c>
      <c s="36" t="s">
        <v>68</v>
      </c>
      <c s="37">
        <v>10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56</v>
      </c>
    </row>
    <row r="90" spans="1:5" ht="12.75">
      <c r="A90" t="s">
        <v>57</v>
      </c>
      <c r="E90" s="39" t="s">
        <v>242</v>
      </c>
    </row>
    <row r="91" spans="1:16" ht="12.75">
      <c r="A91" t="s">
        <v>49</v>
      </c>
      <c s="34" t="s">
        <v>137</v>
      </c>
      <c s="34" t="s">
        <v>599</v>
      </c>
      <c s="35" t="s">
        <v>5</v>
      </c>
      <c s="6" t="s">
        <v>600</v>
      </c>
      <c s="36" t="s">
        <v>68</v>
      </c>
      <c s="37">
        <v>10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56</v>
      </c>
    </row>
    <row r="94" spans="1:5" ht="12.75">
      <c r="A94" t="s">
        <v>57</v>
      </c>
      <c r="E94" s="39" t="s">
        <v>242</v>
      </c>
    </row>
    <row r="95" spans="1:16" ht="12.75">
      <c r="A95" t="s">
        <v>49</v>
      </c>
      <c s="34" t="s">
        <v>141</v>
      </c>
      <c s="34" t="s">
        <v>325</v>
      </c>
      <c s="35" t="s">
        <v>5</v>
      </c>
      <c s="6" t="s">
        <v>326</v>
      </c>
      <c s="36" t="s">
        <v>76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56</v>
      </c>
    </row>
    <row r="98" spans="1:5" ht="12.75">
      <c r="A98" t="s">
        <v>57</v>
      </c>
      <c r="E98" s="39" t="s">
        <v>242</v>
      </c>
    </row>
    <row r="99" spans="1:16" ht="12.75">
      <c r="A99" t="s">
        <v>49</v>
      </c>
      <c s="34" t="s">
        <v>146</v>
      </c>
      <c s="34" t="s">
        <v>327</v>
      </c>
      <c s="35" t="s">
        <v>5</v>
      </c>
      <c s="6" t="s">
        <v>328</v>
      </c>
      <c s="36" t="s">
        <v>76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56</v>
      </c>
    </row>
    <row r="102" spans="1:5" ht="12.75">
      <c r="A102" t="s">
        <v>57</v>
      </c>
      <c r="E102" s="39" t="s">
        <v>242</v>
      </c>
    </row>
    <row r="103" spans="1:16" ht="12.75">
      <c r="A103" t="s">
        <v>49</v>
      </c>
      <c s="34" t="s">
        <v>150</v>
      </c>
      <c s="34" t="s">
        <v>601</v>
      </c>
      <c s="35" t="s">
        <v>5</v>
      </c>
      <c s="6" t="s">
        <v>602</v>
      </c>
      <c s="36" t="s">
        <v>68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56</v>
      </c>
    </row>
    <row r="106" spans="1:5" ht="12.75">
      <c r="A106" t="s">
        <v>57</v>
      </c>
      <c r="E106" s="39" t="s">
        <v>242</v>
      </c>
    </row>
    <row r="107" spans="1:16" ht="25.5">
      <c r="A107" t="s">
        <v>49</v>
      </c>
      <c s="34" t="s">
        <v>153</v>
      </c>
      <c s="34" t="s">
        <v>603</v>
      </c>
      <c s="35" t="s">
        <v>5</v>
      </c>
      <c s="6" t="s">
        <v>604</v>
      </c>
      <c s="36" t="s">
        <v>76</v>
      </c>
      <c s="37">
        <v>40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56</v>
      </c>
    </row>
    <row r="110" spans="1:5" ht="12.75">
      <c r="A110" t="s">
        <v>57</v>
      </c>
      <c r="E110" s="39" t="s">
        <v>242</v>
      </c>
    </row>
    <row r="111" spans="1:16" ht="12.75">
      <c r="A111" t="s">
        <v>49</v>
      </c>
      <c s="34" t="s">
        <v>156</v>
      </c>
      <c s="34" t="s">
        <v>494</v>
      </c>
      <c s="35" t="s">
        <v>5</v>
      </c>
      <c s="6" t="s">
        <v>495</v>
      </c>
      <c s="36" t="s">
        <v>331</v>
      </c>
      <c s="37">
        <v>1.2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56</v>
      </c>
    </row>
    <row r="114" spans="1:5" ht="12.75">
      <c r="A114" t="s">
        <v>57</v>
      </c>
      <c r="E114" s="39" t="s">
        <v>242</v>
      </c>
    </row>
    <row r="115" spans="1:16" ht="12.75">
      <c r="A115" t="s">
        <v>49</v>
      </c>
      <c s="34" t="s">
        <v>159</v>
      </c>
      <c s="34" t="s">
        <v>496</v>
      </c>
      <c s="35" t="s">
        <v>5</v>
      </c>
      <c s="6" t="s">
        <v>497</v>
      </c>
      <c s="36" t="s">
        <v>331</v>
      </c>
      <c s="37">
        <v>1.2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56</v>
      </c>
    </row>
    <row r="118" spans="1:5" ht="12.75">
      <c r="A118" t="s">
        <v>57</v>
      </c>
      <c r="E118" s="39" t="s">
        <v>242</v>
      </c>
    </row>
    <row r="119" spans="1:16" ht="25.5">
      <c r="A119" t="s">
        <v>49</v>
      </c>
      <c s="34" t="s">
        <v>162</v>
      </c>
      <c s="34" t="s">
        <v>605</v>
      </c>
      <c s="35" t="s">
        <v>5</v>
      </c>
      <c s="6" t="s">
        <v>606</v>
      </c>
      <c s="36" t="s">
        <v>76</v>
      </c>
      <c s="37">
        <v>60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56</v>
      </c>
    </row>
    <row r="122" spans="1:5" ht="12.75">
      <c r="A122" t="s">
        <v>57</v>
      </c>
      <c r="E122" s="39" t="s">
        <v>242</v>
      </c>
    </row>
    <row r="123" spans="1:16" ht="12.75">
      <c r="A123" t="s">
        <v>49</v>
      </c>
      <c s="34" t="s">
        <v>166</v>
      </c>
      <c s="34" t="s">
        <v>607</v>
      </c>
      <c s="35" t="s">
        <v>5</v>
      </c>
      <c s="6" t="s">
        <v>608</v>
      </c>
      <c s="36" t="s">
        <v>76</v>
      </c>
      <c s="37">
        <v>10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56</v>
      </c>
    </row>
    <row r="126" spans="1:5" ht="12.75">
      <c r="A126" t="s">
        <v>57</v>
      </c>
      <c r="E126" s="39" t="s">
        <v>242</v>
      </c>
    </row>
    <row r="127" spans="1:16" ht="25.5">
      <c r="A127" t="s">
        <v>49</v>
      </c>
      <c s="34" t="s">
        <v>170</v>
      </c>
      <c s="34" t="s">
        <v>609</v>
      </c>
      <c s="35" t="s">
        <v>5</v>
      </c>
      <c s="6" t="s">
        <v>610</v>
      </c>
      <c s="36" t="s">
        <v>76</v>
      </c>
      <c s="37">
        <v>10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56</v>
      </c>
    </row>
    <row r="130" spans="1:5" ht="12.75">
      <c r="A130" t="s">
        <v>57</v>
      </c>
      <c r="E130" s="39" t="s">
        <v>242</v>
      </c>
    </row>
    <row r="131" spans="1:16" ht="12.75">
      <c r="A131" t="s">
        <v>49</v>
      </c>
      <c s="34" t="s">
        <v>173</v>
      </c>
      <c s="34" t="s">
        <v>611</v>
      </c>
      <c s="35" t="s">
        <v>5</v>
      </c>
      <c s="6" t="s">
        <v>612</v>
      </c>
      <c s="36" t="s">
        <v>68</v>
      </c>
      <c s="37">
        <v>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56</v>
      </c>
    </row>
    <row r="134" spans="1:5" ht="12.75">
      <c r="A134" t="s">
        <v>57</v>
      </c>
      <c r="E134" s="39" t="s">
        <v>242</v>
      </c>
    </row>
    <row r="135" spans="1:16" ht="12.75">
      <c r="A135" t="s">
        <v>49</v>
      </c>
      <c s="34" t="s">
        <v>176</v>
      </c>
      <c s="34" t="s">
        <v>613</v>
      </c>
      <c s="35" t="s">
        <v>5</v>
      </c>
      <c s="6" t="s">
        <v>614</v>
      </c>
      <c s="36" t="s">
        <v>68</v>
      </c>
      <c s="37">
        <v>6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56</v>
      </c>
    </row>
    <row r="138" spans="1:5" ht="12.75">
      <c r="A138" t="s">
        <v>57</v>
      </c>
      <c r="E138" s="39" t="s">
        <v>242</v>
      </c>
    </row>
    <row r="139" spans="1:16" ht="12.75">
      <c r="A139" t="s">
        <v>49</v>
      </c>
      <c s="34" t="s">
        <v>179</v>
      </c>
      <c s="34" t="s">
        <v>615</v>
      </c>
      <c s="35" t="s">
        <v>5</v>
      </c>
      <c s="6" t="s">
        <v>616</v>
      </c>
      <c s="36" t="s">
        <v>68</v>
      </c>
      <c s="37">
        <v>12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56</v>
      </c>
    </row>
    <row r="142" spans="1:5" ht="12.75">
      <c r="A142" t="s">
        <v>57</v>
      </c>
      <c r="E142" s="39" t="s">
        <v>242</v>
      </c>
    </row>
    <row r="143" spans="1:16" ht="25.5">
      <c r="A143" t="s">
        <v>49</v>
      </c>
      <c s="34" t="s">
        <v>183</v>
      </c>
      <c s="34" t="s">
        <v>617</v>
      </c>
      <c s="35" t="s">
        <v>5</v>
      </c>
      <c s="6" t="s">
        <v>618</v>
      </c>
      <c s="36" t="s">
        <v>68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56</v>
      </c>
    </row>
    <row r="146" spans="1:5" ht="12.75">
      <c r="A146" t="s">
        <v>57</v>
      </c>
      <c r="E146" s="39" t="s">
        <v>242</v>
      </c>
    </row>
    <row r="147" spans="1:16" ht="25.5">
      <c r="A147" t="s">
        <v>49</v>
      </c>
      <c s="34" t="s">
        <v>187</v>
      </c>
      <c s="34" t="s">
        <v>619</v>
      </c>
      <c s="35" t="s">
        <v>5</v>
      </c>
      <c s="6" t="s">
        <v>620</v>
      </c>
      <c s="36" t="s">
        <v>68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56</v>
      </c>
    </row>
    <row r="150" spans="1:5" ht="12.75">
      <c r="A150" t="s">
        <v>57</v>
      </c>
      <c r="E150" s="39" t="s">
        <v>242</v>
      </c>
    </row>
    <row r="151" spans="1:16" ht="12.75">
      <c r="A151" t="s">
        <v>49</v>
      </c>
      <c s="34" t="s">
        <v>191</v>
      </c>
      <c s="34" t="s">
        <v>425</v>
      </c>
      <c s="35" t="s">
        <v>5</v>
      </c>
      <c s="6" t="s">
        <v>426</v>
      </c>
      <c s="36" t="s">
        <v>68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56</v>
      </c>
    </row>
    <row r="154" spans="1:5" ht="12.75">
      <c r="A154" t="s">
        <v>57</v>
      </c>
      <c r="E154" s="39" t="s">
        <v>242</v>
      </c>
    </row>
    <row r="155" spans="1:16" ht="25.5">
      <c r="A155" t="s">
        <v>49</v>
      </c>
      <c s="34" t="s">
        <v>196</v>
      </c>
      <c s="34" t="s">
        <v>621</v>
      </c>
      <c s="35" t="s">
        <v>5</v>
      </c>
      <c s="6" t="s">
        <v>622</v>
      </c>
      <c s="36" t="s">
        <v>68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56</v>
      </c>
    </row>
    <row r="158" spans="1:5" ht="12.75">
      <c r="A158" t="s">
        <v>57</v>
      </c>
      <c r="E158" s="39" t="s">
        <v>242</v>
      </c>
    </row>
    <row r="159" spans="1:16" ht="12.75">
      <c r="A159" t="s">
        <v>49</v>
      </c>
      <c s="34" t="s">
        <v>200</v>
      </c>
      <c s="34" t="s">
        <v>485</v>
      </c>
      <c s="35" t="s">
        <v>5</v>
      </c>
      <c s="6" t="s">
        <v>486</v>
      </c>
      <c s="36" t="s">
        <v>68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56</v>
      </c>
    </row>
    <row r="162" spans="1:5" ht="12.75">
      <c r="A162" t="s">
        <v>57</v>
      </c>
      <c r="E162" s="39" t="s">
        <v>242</v>
      </c>
    </row>
    <row r="163" spans="1:16" ht="12.75">
      <c r="A163" t="s">
        <v>49</v>
      </c>
      <c s="34" t="s">
        <v>204</v>
      </c>
      <c s="34" t="s">
        <v>623</v>
      </c>
      <c s="35" t="s">
        <v>5</v>
      </c>
      <c s="6" t="s">
        <v>624</v>
      </c>
      <c s="36" t="s">
        <v>625</v>
      </c>
      <c s="37">
        <v>0.3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56</v>
      </c>
    </row>
    <row r="166" spans="1:5" ht="12.75">
      <c r="A166" t="s">
        <v>57</v>
      </c>
      <c r="E166" s="39" t="s">
        <v>242</v>
      </c>
    </row>
    <row r="167" spans="1:16" ht="12.75">
      <c r="A167" t="s">
        <v>49</v>
      </c>
      <c s="34" t="s">
        <v>208</v>
      </c>
      <c s="34" t="s">
        <v>626</v>
      </c>
      <c s="35" t="s">
        <v>5</v>
      </c>
      <c s="6" t="s">
        <v>627</v>
      </c>
      <c s="36" t="s">
        <v>625</v>
      </c>
      <c s="37">
        <v>0.3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114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56</v>
      </c>
    </row>
    <row r="170" spans="1:5" ht="38.25">
      <c r="A170" t="s">
        <v>57</v>
      </c>
      <c r="E170" s="39" t="s">
        <v>101</v>
      </c>
    </row>
    <row r="171" spans="1:16" ht="12.75">
      <c r="A171" t="s">
        <v>49</v>
      </c>
      <c s="34" t="s">
        <v>211</v>
      </c>
      <c s="34" t="s">
        <v>628</v>
      </c>
      <c s="35" t="s">
        <v>5</v>
      </c>
      <c s="6" t="s">
        <v>629</v>
      </c>
      <c s="36" t="s">
        <v>68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56</v>
      </c>
    </row>
    <row r="174" spans="1:5" ht="12.75">
      <c r="A174" t="s">
        <v>57</v>
      </c>
      <c r="E174" s="39" t="s">
        <v>242</v>
      </c>
    </row>
    <row r="175" spans="1:16" ht="25.5">
      <c r="A175" t="s">
        <v>49</v>
      </c>
      <c s="34" t="s">
        <v>214</v>
      </c>
      <c s="34" t="s">
        <v>103</v>
      </c>
      <c s="35" t="s">
        <v>5</v>
      </c>
      <c s="6" t="s">
        <v>104</v>
      </c>
      <c s="36" t="s">
        <v>68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56</v>
      </c>
    </row>
    <row r="178" spans="1:5" ht="12.75">
      <c r="A178" t="s">
        <v>57</v>
      </c>
      <c r="E178" s="39" t="s">
        <v>242</v>
      </c>
    </row>
    <row r="179" spans="1:16" ht="12.75">
      <c r="A179" t="s">
        <v>49</v>
      </c>
      <c s="34" t="s">
        <v>220</v>
      </c>
      <c s="34" t="s">
        <v>630</v>
      </c>
      <c s="35" t="s">
        <v>5</v>
      </c>
      <c s="6" t="s">
        <v>631</v>
      </c>
      <c s="36" t="s">
        <v>68</v>
      </c>
      <c s="37">
        <v>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55</v>
      </c>
      <c r="E181" s="40" t="s">
        <v>56</v>
      </c>
    </row>
    <row r="182" spans="1:5" ht="12.75">
      <c r="A182" t="s">
        <v>57</v>
      </c>
      <c r="E182" s="39" t="s">
        <v>242</v>
      </c>
    </row>
    <row r="183" spans="1:16" ht="25.5">
      <c r="A183" t="s">
        <v>49</v>
      </c>
      <c s="34" t="s">
        <v>226</v>
      </c>
      <c s="34" t="s">
        <v>508</v>
      </c>
      <c s="35" t="s">
        <v>5</v>
      </c>
      <c s="6" t="s">
        <v>509</v>
      </c>
      <c s="36" t="s">
        <v>68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55</v>
      </c>
      <c r="E185" s="40" t="s">
        <v>56</v>
      </c>
    </row>
    <row r="186" spans="1:5" ht="12.75">
      <c r="A186" t="s">
        <v>57</v>
      </c>
      <c r="E186" s="39" t="s">
        <v>242</v>
      </c>
    </row>
    <row r="187" spans="1:16" ht="12.75">
      <c r="A187" t="s">
        <v>49</v>
      </c>
      <c s="34" t="s">
        <v>232</v>
      </c>
      <c s="34" t="s">
        <v>632</v>
      </c>
      <c s="35" t="s">
        <v>5</v>
      </c>
      <c s="6" t="s">
        <v>633</v>
      </c>
      <c s="36" t="s">
        <v>68</v>
      </c>
      <c s="37">
        <v>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55</v>
      </c>
      <c r="E189" s="40" t="s">
        <v>56</v>
      </c>
    </row>
    <row r="190" spans="1:5" ht="12.75">
      <c r="A190" t="s">
        <v>57</v>
      </c>
      <c r="E190" s="39" t="s">
        <v>242</v>
      </c>
    </row>
    <row r="191" spans="1:16" ht="12.75">
      <c r="A191" t="s">
        <v>49</v>
      </c>
      <c s="34" t="s">
        <v>336</v>
      </c>
      <c s="34" t="s">
        <v>634</v>
      </c>
      <c s="35" t="s">
        <v>5</v>
      </c>
      <c s="6" t="s">
        <v>635</v>
      </c>
      <c s="36" t="s">
        <v>68</v>
      </c>
      <c s="37">
        <v>6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55</v>
      </c>
      <c r="E193" s="40" t="s">
        <v>56</v>
      </c>
    </row>
    <row r="194" spans="1:5" ht="12.75">
      <c r="A194" t="s">
        <v>57</v>
      </c>
      <c r="E194" s="39" t="s">
        <v>242</v>
      </c>
    </row>
    <row r="195" spans="1:16" ht="12.75">
      <c r="A195" t="s">
        <v>49</v>
      </c>
      <c s="34" t="s">
        <v>339</v>
      </c>
      <c s="34" t="s">
        <v>636</v>
      </c>
      <c s="35" t="s">
        <v>5</v>
      </c>
      <c s="6" t="s">
        <v>637</v>
      </c>
      <c s="36" t="s">
        <v>503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55</v>
      </c>
      <c r="E197" s="40" t="s">
        <v>56</v>
      </c>
    </row>
    <row r="198" spans="1:5" ht="12.75">
      <c r="A198" t="s">
        <v>57</v>
      </c>
      <c r="E198" s="39" t="s">
        <v>242</v>
      </c>
    </row>
    <row r="199" spans="1:16" ht="12.75">
      <c r="A199" t="s">
        <v>49</v>
      </c>
      <c s="34" t="s">
        <v>342</v>
      </c>
      <c s="34" t="s">
        <v>638</v>
      </c>
      <c s="35" t="s">
        <v>5</v>
      </c>
      <c s="6" t="s">
        <v>639</v>
      </c>
      <c s="36" t="s">
        <v>68</v>
      </c>
      <c s="37">
        <v>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55</v>
      </c>
      <c r="E201" s="40" t="s">
        <v>56</v>
      </c>
    </row>
    <row r="202" spans="1:5" ht="12.75">
      <c r="A202" t="s">
        <v>57</v>
      </c>
      <c r="E202" s="39" t="s">
        <v>242</v>
      </c>
    </row>
    <row r="203" spans="1:16" ht="12.75">
      <c r="A203" t="s">
        <v>49</v>
      </c>
      <c s="34" t="s">
        <v>346</v>
      </c>
      <c s="34" t="s">
        <v>640</v>
      </c>
      <c s="35" t="s">
        <v>5</v>
      </c>
      <c s="6" t="s">
        <v>641</v>
      </c>
      <c s="36" t="s">
        <v>316</v>
      </c>
      <c s="37">
        <v>24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642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55</v>
      </c>
      <c r="E205" s="40" t="s">
        <v>56</v>
      </c>
    </row>
    <row r="206" spans="1:5" ht="12.75">
      <c r="A206" t="s">
        <v>57</v>
      </c>
      <c r="E206" s="39" t="s">
        <v>242</v>
      </c>
    </row>
    <row r="207" spans="1:16" ht="12.75">
      <c r="A207" t="s">
        <v>49</v>
      </c>
      <c s="34" t="s">
        <v>349</v>
      </c>
      <c s="34" t="s">
        <v>643</v>
      </c>
      <c s="35" t="s">
        <v>5</v>
      </c>
      <c s="6" t="s">
        <v>644</v>
      </c>
      <c s="36" t="s">
        <v>68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55</v>
      </c>
      <c r="E209" s="40" t="s">
        <v>56</v>
      </c>
    </row>
    <row r="210" spans="1:5" ht="12.75">
      <c r="A210" t="s">
        <v>57</v>
      </c>
      <c r="E210" s="39" t="s">
        <v>242</v>
      </c>
    </row>
    <row r="211" spans="1:16" ht="25.5">
      <c r="A211" t="s">
        <v>49</v>
      </c>
      <c s="34" t="s">
        <v>352</v>
      </c>
      <c s="34" t="s">
        <v>368</v>
      </c>
      <c s="35" t="s">
        <v>5</v>
      </c>
      <c s="6" t="s">
        <v>369</v>
      </c>
      <c s="36" t="s">
        <v>68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55</v>
      </c>
      <c r="E213" s="40" t="s">
        <v>56</v>
      </c>
    </row>
    <row r="214" spans="1:5" ht="12.75">
      <c r="A214" t="s">
        <v>57</v>
      </c>
      <c r="E214" s="39" t="s">
        <v>242</v>
      </c>
    </row>
    <row r="215" spans="1:16" ht="25.5">
      <c r="A215" t="s">
        <v>49</v>
      </c>
      <c s="34" t="s">
        <v>355</v>
      </c>
      <c s="34" t="s">
        <v>645</v>
      </c>
      <c s="35" t="s">
        <v>5</v>
      </c>
      <c s="6" t="s">
        <v>646</v>
      </c>
      <c s="36" t="s">
        <v>316</v>
      </c>
      <c s="37">
        <v>24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55</v>
      </c>
      <c r="E217" s="40" t="s">
        <v>56</v>
      </c>
    </row>
    <row r="218" spans="1:5" ht="12.75">
      <c r="A218" t="s">
        <v>57</v>
      </c>
      <c r="E218" s="39" t="s">
        <v>242</v>
      </c>
    </row>
    <row r="219" spans="1:13" ht="12.75">
      <c r="A219" t="s">
        <v>46</v>
      </c>
      <c r="C219" s="31" t="s">
        <v>522</v>
      </c>
      <c r="E219" s="33" t="s">
        <v>647</v>
      </c>
      <c r="J219" s="32">
        <f>0</f>
      </c>
      <c s="32">
        <f>0</f>
      </c>
      <c s="32">
        <f>0+L220+L224</f>
      </c>
      <c s="32">
        <f>0+M220+M224</f>
      </c>
    </row>
    <row r="220" spans="1:16" ht="38.25">
      <c r="A220" t="s">
        <v>49</v>
      </c>
      <c s="34" t="s">
        <v>358</v>
      </c>
      <c s="34" t="s">
        <v>221</v>
      </c>
      <c s="35" t="s">
        <v>222</v>
      </c>
      <c s="6" t="s">
        <v>524</v>
      </c>
      <c s="36" t="s">
        <v>224</v>
      </c>
      <c s="37">
        <v>8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230</v>
      </c>
      <c>
        <f>(M220*21)/100</f>
      </c>
      <c t="s">
        <v>27</v>
      </c>
    </row>
    <row r="221" spans="1:5" ht="25.5">
      <c r="A221" s="35" t="s">
        <v>54</v>
      </c>
      <c r="E221" s="39" t="s">
        <v>231</v>
      </c>
    </row>
    <row r="222" spans="1:5" ht="12.75">
      <c r="A222" s="35" t="s">
        <v>55</v>
      </c>
      <c r="E222" s="40" t="s">
        <v>56</v>
      </c>
    </row>
    <row r="223" spans="1:5" ht="102">
      <c r="A223" t="s">
        <v>57</v>
      </c>
      <c r="E223" s="39" t="s">
        <v>225</v>
      </c>
    </row>
    <row r="224" spans="1:16" ht="38.25">
      <c r="A224" t="s">
        <v>49</v>
      </c>
      <c s="34" t="s">
        <v>361</v>
      </c>
      <c s="34" t="s">
        <v>525</v>
      </c>
      <c s="35" t="s">
        <v>526</v>
      </c>
      <c s="6" t="s">
        <v>527</v>
      </c>
      <c s="36" t="s">
        <v>224</v>
      </c>
      <c s="37">
        <v>0.01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230</v>
      </c>
      <c>
        <f>(M224*21)/100</f>
      </c>
      <c t="s">
        <v>27</v>
      </c>
    </row>
    <row r="225" spans="1:5" ht="25.5">
      <c r="A225" s="35" t="s">
        <v>54</v>
      </c>
      <c r="E225" s="39" t="s">
        <v>231</v>
      </c>
    </row>
    <row r="226" spans="1:5" ht="12.75">
      <c r="A226" s="35" t="s">
        <v>55</v>
      </c>
      <c r="E226" s="40" t="s">
        <v>56</v>
      </c>
    </row>
    <row r="227" spans="1:5" ht="102">
      <c r="A227" t="s">
        <v>57</v>
      </c>
      <c r="E227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431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431</v>
      </c>
      <c r="E4" s="26" t="s">
        <v>432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COUNTIFS(L8:L392,"=0",A8:A392,"P")+COUNTIFS(L8:L392,"",A8:A392,"P")+SUM(Q8:Q392)</f>
      </c>
    </row>
    <row r="8" spans="1:13" ht="12.75">
      <c r="A8" t="s">
        <v>44</v>
      </c>
      <c r="C8" s="28" t="s">
        <v>650</v>
      </c>
      <c r="E8" s="30" t="s">
        <v>649</v>
      </c>
      <c r="J8" s="29">
        <f>0+J9+J102+J375</f>
      </c>
      <c s="29">
        <f>0+K9+K102+K375</f>
      </c>
      <c s="29">
        <f>0+L9+L102+L375</f>
      </c>
      <c s="29">
        <f>0+M9+M102+M375</f>
      </c>
    </row>
    <row r="9" spans="1:13" ht="12.75">
      <c r="A9" t="s">
        <v>46</v>
      </c>
      <c r="C9" s="31" t="s">
        <v>651</v>
      </c>
      <c r="E9" s="33" t="s">
        <v>652</v>
      </c>
      <c r="J9" s="32">
        <f>0</f>
      </c>
      <c s="32">
        <f>0</f>
      </c>
      <c s="32">
        <f>0+L10+L14+L18+L22+L26+L30+L34+L38+L42+L46+L50+L54+L58+L62+L66+L70+L74+L78+L82+L86+L90+L94+L98</f>
      </c>
      <c s="32">
        <f>0+M10+M14+M18+M22+M26+M30+M34+M38+M42+M46+M50+M54+M58+M62+M66+M70+M74+M78+M82+M86+M90+M94+M98</f>
      </c>
    </row>
    <row r="10" spans="1:16" ht="12.75">
      <c r="A10" t="s">
        <v>49</v>
      </c>
      <c s="34" t="s">
        <v>47</v>
      </c>
      <c s="34" t="s">
        <v>50</v>
      </c>
      <c s="35" t="s">
        <v>5</v>
      </c>
      <c s="6" t="s">
        <v>51</v>
      </c>
      <c s="36" t="s">
        <v>52</v>
      </c>
      <c s="37">
        <v>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242</v>
      </c>
    </row>
    <row r="14" spans="1:16" ht="12.75">
      <c r="A14" t="s">
        <v>49</v>
      </c>
      <c s="34" t="s">
        <v>27</v>
      </c>
      <c s="34" t="s">
        <v>653</v>
      </c>
      <c s="35" t="s">
        <v>5</v>
      </c>
      <c s="6" t="s">
        <v>654</v>
      </c>
      <c s="36" t="s">
        <v>52</v>
      </c>
      <c s="37">
        <v>1.2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56</v>
      </c>
    </row>
    <row r="17" spans="1:5" ht="12.75">
      <c r="A17" t="s">
        <v>57</v>
      </c>
      <c r="E17" s="39" t="s">
        <v>242</v>
      </c>
    </row>
    <row r="18" spans="1:16" ht="12.75">
      <c r="A18" t="s">
        <v>49</v>
      </c>
      <c s="34" t="s">
        <v>26</v>
      </c>
      <c s="34" t="s">
        <v>59</v>
      </c>
      <c s="35" t="s">
        <v>5</v>
      </c>
      <c s="6" t="s">
        <v>60</v>
      </c>
      <c s="36" t="s">
        <v>52</v>
      </c>
      <c s="37">
        <v>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56</v>
      </c>
    </row>
    <row r="21" spans="1:5" ht="12.75">
      <c r="A21" t="s">
        <v>57</v>
      </c>
      <c r="E21" s="39" t="s">
        <v>242</v>
      </c>
    </row>
    <row r="22" spans="1:16" ht="12.75">
      <c r="A22" t="s">
        <v>49</v>
      </c>
      <c s="34" t="s">
        <v>65</v>
      </c>
      <c s="34" t="s">
        <v>571</v>
      </c>
      <c s="35" t="s">
        <v>5</v>
      </c>
      <c s="6" t="s">
        <v>572</v>
      </c>
      <c s="36" t="s">
        <v>52</v>
      </c>
      <c s="37">
        <v>4.8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56</v>
      </c>
    </row>
    <row r="25" spans="1:5" ht="12.75">
      <c r="A25" t="s">
        <v>57</v>
      </c>
      <c r="E25" s="39" t="s">
        <v>242</v>
      </c>
    </row>
    <row r="26" spans="1:16" ht="12.75">
      <c r="A26" t="s">
        <v>49</v>
      </c>
      <c s="34" t="s">
        <v>70</v>
      </c>
      <c s="34" t="s">
        <v>61</v>
      </c>
      <c s="35" t="s">
        <v>5</v>
      </c>
      <c s="6" t="s">
        <v>62</v>
      </c>
      <c s="36" t="s">
        <v>52</v>
      </c>
      <c s="37">
        <v>54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56</v>
      </c>
    </row>
    <row r="29" spans="1:5" ht="12.75">
      <c r="A29" t="s">
        <v>57</v>
      </c>
      <c r="E29" s="39" t="s">
        <v>242</v>
      </c>
    </row>
    <row r="30" spans="1:16" ht="38.25">
      <c r="A30" t="s">
        <v>49</v>
      </c>
      <c s="34" t="s">
        <v>73</v>
      </c>
      <c s="34" t="s">
        <v>655</v>
      </c>
      <c s="35" t="s">
        <v>5</v>
      </c>
      <c s="6" t="s">
        <v>656</v>
      </c>
      <c s="36" t="s">
        <v>52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114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56</v>
      </c>
    </row>
    <row r="33" spans="1:5" ht="409.5">
      <c r="A33" t="s">
        <v>57</v>
      </c>
      <c r="E33" s="39" t="s">
        <v>657</v>
      </c>
    </row>
    <row r="34" spans="1:16" ht="25.5">
      <c r="A34" t="s">
        <v>49</v>
      </c>
      <c s="34" t="s">
        <v>78</v>
      </c>
      <c s="34" t="s">
        <v>66</v>
      </c>
      <c s="35" t="s">
        <v>5</v>
      </c>
      <c s="6" t="s">
        <v>67</v>
      </c>
      <c s="36" t="s">
        <v>68</v>
      </c>
      <c s="37">
        <v>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56</v>
      </c>
    </row>
    <row r="37" spans="1:5" ht="12.75">
      <c r="A37" t="s">
        <v>57</v>
      </c>
      <c r="E37" s="39" t="s">
        <v>242</v>
      </c>
    </row>
    <row r="38" spans="1:16" ht="12.75">
      <c r="A38" t="s">
        <v>49</v>
      </c>
      <c s="34" t="s">
        <v>82</v>
      </c>
      <c s="34" t="s">
        <v>74</v>
      </c>
      <c s="35" t="s">
        <v>5</v>
      </c>
      <c s="6" t="s">
        <v>75</v>
      </c>
      <c s="36" t="s">
        <v>76</v>
      </c>
      <c s="37">
        <v>150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56</v>
      </c>
    </row>
    <row r="41" spans="1:5" ht="12.75">
      <c r="A41" t="s">
        <v>57</v>
      </c>
      <c r="E41" s="39" t="s">
        <v>242</v>
      </c>
    </row>
    <row r="42" spans="1:16" ht="25.5">
      <c r="A42" t="s">
        <v>49</v>
      </c>
      <c s="34" t="s">
        <v>86</v>
      </c>
      <c s="34" t="s">
        <v>91</v>
      </c>
      <c s="35" t="s">
        <v>5</v>
      </c>
      <c s="6" t="s">
        <v>92</v>
      </c>
      <c s="36" t="s">
        <v>76</v>
      </c>
      <c s="37">
        <v>150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56</v>
      </c>
    </row>
    <row r="45" spans="1:5" ht="12.75">
      <c r="A45" t="s">
        <v>57</v>
      </c>
      <c r="E45" s="39" t="s">
        <v>242</v>
      </c>
    </row>
    <row r="46" spans="1:16" ht="12.75">
      <c r="A46" t="s">
        <v>49</v>
      </c>
      <c s="34" t="s">
        <v>90</v>
      </c>
      <c s="34" t="s">
        <v>658</v>
      </c>
      <c s="35" t="s">
        <v>5</v>
      </c>
      <c s="6" t="s">
        <v>659</v>
      </c>
      <c s="36" t="s">
        <v>76</v>
      </c>
      <c s="37">
        <v>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56</v>
      </c>
    </row>
    <row r="49" spans="1:5" ht="12.75">
      <c r="A49" t="s">
        <v>57</v>
      </c>
      <c r="E49" s="39" t="s">
        <v>242</v>
      </c>
    </row>
    <row r="50" spans="1:16" ht="12.75">
      <c r="A50" t="s">
        <v>49</v>
      </c>
      <c s="34" t="s">
        <v>94</v>
      </c>
      <c s="34" t="s">
        <v>438</v>
      </c>
      <c s="35" t="s">
        <v>5</v>
      </c>
      <c s="6" t="s">
        <v>439</v>
      </c>
      <c s="36" t="s">
        <v>76</v>
      </c>
      <c s="37">
        <v>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56</v>
      </c>
    </row>
    <row r="53" spans="1:5" ht="12.75">
      <c r="A53" t="s">
        <v>57</v>
      </c>
      <c r="E53" s="39" t="s">
        <v>242</v>
      </c>
    </row>
    <row r="54" spans="1:16" ht="12.75">
      <c r="A54" t="s">
        <v>49</v>
      </c>
      <c s="34" t="s">
        <v>98</v>
      </c>
      <c s="34" t="s">
        <v>79</v>
      </c>
      <c s="35" t="s">
        <v>5</v>
      </c>
      <c s="6" t="s">
        <v>80</v>
      </c>
      <c s="36" t="s">
        <v>76</v>
      </c>
      <c s="37">
        <v>150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56</v>
      </c>
    </row>
    <row r="57" spans="1:5" ht="12.75">
      <c r="A57" t="s">
        <v>57</v>
      </c>
      <c r="E57" s="39" t="s">
        <v>242</v>
      </c>
    </row>
    <row r="58" spans="1:16" ht="25.5">
      <c r="A58" t="s">
        <v>49</v>
      </c>
      <c s="34" t="s">
        <v>102</v>
      </c>
      <c s="34" t="s">
        <v>83</v>
      </c>
      <c s="35" t="s">
        <v>5</v>
      </c>
      <c s="6" t="s">
        <v>84</v>
      </c>
      <c s="36" t="s">
        <v>68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56</v>
      </c>
    </row>
    <row r="61" spans="1:5" ht="12.75">
      <c r="A61" t="s">
        <v>57</v>
      </c>
      <c r="E61" s="39" t="s">
        <v>242</v>
      </c>
    </row>
    <row r="62" spans="1:16" ht="12.75">
      <c r="A62" t="s">
        <v>49</v>
      </c>
      <c s="34" t="s">
        <v>106</v>
      </c>
      <c s="34" t="s">
        <v>660</v>
      </c>
      <c s="35" t="s">
        <v>5</v>
      </c>
      <c s="6" t="s">
        <v>661</v>
      </c>
      <c s="36" t="s">
        <v>68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56</v>
      </c>
    </row>
    <row r="65" spans="1:5" ht="12.75">
      <c r="A65" t="s">
        <v>57</v>
      </c>
      <c r="E65" s="39" t="s">
        <v>242</v>
      </c>
    </row>
    <row r="66" spans="1:16" ht="25.5">
      <c r="A66" t="s">
        <v>49</v>
      </c>
      <c s="34" t="s">
        <v>110</v>
      </c>
      <c s="34" t="s">
        <v>662</v>
      </c>
      <c s="35" t="s">
        <v>5</v>
      </c>
      <c s="6" t="s">
        <v>663</v>
      </c>
      <c s="36" t="s">
        <v>76</v>
      </c>
      <c s="37">
        <v>10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56</v>
      </c>
    </row>
    <row r="69" spans="1:5" ht="12.75">
      <c r="A69" t="s">
        <v>57</v>
      </c>
      <c r="E69" s="39" t="s">
        <v>242</v>
      </c>
    </row>
    <row r="70" spans="1:16" ht="25.5">
      <c r="A70" t="s">
        <v>49</v>
      </c>
      <c s="34" t="s">
        <v>116</v>
      </c>
      <c s="34" t="s">
        <v>664</v>
      </c>
      <c s="35" t="s">
        <v>5</v>
      </c>
      <c s="6" t="s">
        <v>665</v>
      </c>
      <c s="36" t="s">
        <v>68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56</v>
      </c>
    </row>
    <row r="73" spans="1:5" ht="12.75">
      <c r="A73" t="s">
        <v>57</v>
      </c>
      <c r="E73" s="39" t="s">
        <v>242</v>
      </c>
    </row>
    <row r="74" spans="1:16" ht="12.75">
      <c r="A74" t="s">
        <v>49</v>
      </c>
      <c s="34" t="s">
        <v>120</v>
      </c>
      <c s="34" t="s">
        <v>628</v>
      </c>
      <c s="35" t="s">
        <v>5</v>
      </c>
      <c s="6" t="s">
        <v>629</v>
      </c>
      <c s="36" t="s">
        <v>68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56</v>
      </c>
    </row>
    <row r="77" spans="1:5" ht="12.75">
      <c r="A77" t="s">
        <v>57</v>
      </c>
      <c r="E77" s="39" t="s">
        <v>242</v>
      </c>
    </row>
    <row r="78" spans="1:16" ht="25.5">
      <c r="A78" t="s">
        <v>49</v>
      </c>
      <c s="34" t="s">
        <v>125</v>
      </c>
      <c s="34" t="s">
        <v>103</v>
      </c>
      <c s="35" t="s">
        <v>5</v>
      </c>
      <c s="6" t="s">
        <v>104</v>
      </c>
      <c s="36" t="s">
        <v>68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56</v>
      </c>
    </row>
    <row r="81" spans="1:5" ht="12.75">
      <c r="A81" t="s">
        <v>57</v>
      </c>
      <c r="E81" s="39" t="s">
        <v>242</v>
      </c>
    </row>
    <row r="82" spans="1:16" ht="25.5">
      <c r="A82" t="s">
        <v>49</v>
      </c>
      <c s="34" t="s">
        <v>129</v>
      </c>
      <c s="34" t="s">
        <v>107</v>
      </c>
      <c s="35" t="s">
        <v>5</v>
      </c>
      <c s="6" t="s">
        <v>108</v>
      </c>
      <c s="36" t="s">
        <v>68</v>
      </c>
      <c s="37">
        <v>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56</v>
      </c>
    </row>
    <row r="85" spans="1:5" ht="12.75">
      <c r="A85" t="s">
        <v>57</v>
      </c>
      <c r="E85" s="39" t="s">
        <v>242</v>
      </c>
    </row>
    <row r="86" spans="1:16" ht="12.75">
      <c r="A86" t="s">
        <v>49</v>
      </c>
      <c s="34" t="s">
        <v>133</v>
      </c>
      <c s="34" t="s">
        <v>440</v>
      </c>
      <c s="35" t="s">
        <v>5</v>
      </c>
      <c s="6" t="s">
        <v>441</v>
      </c>
      <c s="36" t="s">
        <v>76</v>
      </c>
      <c s="37">
        <v>30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56</v>
      </c>
    </row>
    <row r="89" spans="1:5" ht="12.75">
      <c r="A89" t="s">
        <v>57</v>
      </c>
      <c r="E89" s="39" t="s">
        <v>242</v>
      </c>
    </row>
    <row r="90" spans="1:16" ht="25.5">
      <c r="A90" t="s">
        <v>49</v>
      </c>
      <c s="34" t="s">
        <v>137</v>
      </c>
      <c s="34" t="s">
        <v>666</v>
      </c>
      <c s="35" t="s">
        <v>5</v>
      </c>
      <c s="6" t="s">
        <v>667</v>
      </c>
      <c s="36" t="s">
        <v>668</v>
      </c>
      <c s="37">
        <v>25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56</v>
      </c>
    </row>
    <row r="93" spans="1:5" ht="12.75">
      <c r="A93" t="s">
        <v>57</v>
      </c>
      <c r="E93" s="39" t="s">
        <v>242</v>
      </c>
    </row>
    <row r="94" spans="1:16" ht="12.75">
      <c r="A94" t="s">
        <v>49</v>
      </c>
      <c s="34" t="s">
        <v>141</v>
      </c>
      <c s="34" t="s">
        <v>669</v>
      </c>
      <c s="35" t="s">
        <v>5</v>
      </c>
      <c s="6" t="s">
        <v>670</v>
      </c>
      <c s="36" t="s">
        <v>52</v>
      </c>
      <c s="37">
        <v>9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56</v>
      </c>
    </row>
    <row r="97" spans="1:5" ht="12.75">
      <c r="A97" t="s">
        <v>57</v>
      </c>
      <c r="E97" s="39" t="s">
        <v>242</v>
      </c>
    </row>
    <row r="98" spans="1:16" ht="12.75">
      <c r="A98" t="s">
        <v>49</v>
      </c>
      <c s="34" t="s">
        <v>146</v>
      </c>
      <c s="34" t="s">
        <v>671</v>
      </c>
      <c s="35" t="s">
        <v>5</v>
      </c>
      <c s="6" t="s">
        <v>672</v>
      </c>
      <c s="36" t="s">
        <v>625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56</v>
      </c>
    </row>
    <row r="101" spans="1:5" ht="12.75">
      <c r="A101" t="s">
        <v>57</v>
      </c>
      <c r="E101" s="39" t="s">
        <v>242</v>
      </c>
    </row>
    <row r="102" spans="1:13" ht="12.75">
      <c r="A102" t="s">
        <v>46</v>
      </c>
      <c r="C102" s="31" t="s">
        <v>673</v>
      </c>
      <c r="E102" s="33" t="s">
        <v>674</v>
      </c>
      <c r="J102" s="32">
        <f>0</f>
      </c>
      <c s="32">
        <f>0</f>
      </c>
      <c s="32">
        <f>0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</f>
      </c>
      <c s="32">
        <f>0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</f>
      </c>
    </row>
    <row r="103" spans="1:16" ht="12.75">
      <c r="A103" t="s">
        <v>49</v>
      </c>
      <c s="34" t="s">
        <v>150</v>
      </c>
      <c s="34" t="s">
        <v>329</v>
      </c>
      <c s="35" t="s">
        <v>5</v>
      </c>
      <c s="6" t="s">
        <v>330</v>
      </c>
      <c s="36" t="s">
        <v>331</v>
      </c>
      <c s="37">
        <v>0.01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56</v>
      </c>
    </row>
    <row r="106" spans="1:5" ht="12.75">
      <c r="A106" t="s">
        <v>57</v>
      </c>
      <c r="E106" s="39" t="s">
        <v>242</v>
      </c>
    </row>
    <row r="107" spans="1:16" ht="12.75">
      <c r="A107" t="s">
        <v>49</v>
      </c>
      <c s="34" t="s">
        <v>153</v>
      </c>
      <c s="34" t="s">
        <v>494</v>
      </c>
      <c s="35" t="s">
        <v>5</v>
      </c>
      <c s="6" t="s">
        <v>495</v>
      </c>
      <c s="36" t="s">
        <v>331</v>
      </c>
      <c s="37">
        <v>0.01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56</v>
      </c>
    </row>
    <row r="110" spans="1:5" ht="12.75">
      <c r="A110" t="s">
        <v>57</v>
      </c>
      <c r="E110" s="39" t="s">
        <v>242</v>
      </c>
    </row>
    <row r="111" spans="1:16" ht="12.75">
      <c r="A111" t="s">
        <v>49</v>
      </c>
      <c s="34" t="s">
        <v>156</v>
      </c>
      <c s="34" t="s">
        <v>675</v>
      </c>
      <c s="35" t="s">
        <v>5</v>
      </c>
      <c s="6" t="s">
        <v>676</v>
      </c>
      <c s="36" t="s">
        <v>331</v>
      </c>
      <c s="37">
        <v>0.68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56</v>
      </c>
    </row>
    <row r="114" spans="1:5" ht="12.75">
      <c r="A114" t="s">
        <v>57</v>
      </c>
      <c r="E114" s="39" t="s">
        <v>242</v>
      </c>
    </row>
    <row r="115" spans="1:16" ht="25.5">
      <c r="A115" t="s">
        <v>49</v>
      </c>
      <c s="34" t="s">
        <v>159</v>
      </c>
      <c s="34" t="s">
        <v>609</v>
      </c>
      <c s="35" t="s">
        <v>5</v>
      </c>
      <c s="6" t="s">
        <v>610</v>
      </c>
      <c s="36" t="s">
        <v>76</v>
      </c>
      <c s="37">
        <v>15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56</v>
      </c>
    </row>
    <row r="118" spans="1:5" ht="12.75">
      <c r="A118" t="s">
        <v>57</v>
      </c>
      <c r="E118" s="39" t="s">
        <v>242</v>
      </c>
    </row>
    <row r="119" spans="1:16" ht="25.5">
      <c r="A119" t="s">
        <v>49</v>
      </c>
      <c s="34" t="s">
        <v>162</v>
      </c>
      <c s="34" t="s">
        <v>617</v>
      </c>
      <c s="35" t="s">
        <v>5</v>
      </c>
      <c s="6" t="s">
        <v>618</v>
      </c>
      <c s="36" t="s">
        <v>68</v>
      </c>
      <c s="37">
        <v>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56</v>
      </c>
    </row>
    <row r="122" spans="1:5" ht="12.75">
      <c r="A122" t="s">
        <v>57</v>
      </c>
      <c r="E122" s="39" t="s">
        <v>242</v>
      </c>
    </row>
    <row r="123" spans="1:16" ht="12.75">
      <c r="A123" t="s">
        <v>49</v>
      </c>
      <c s="34" t="s">
        <v>166</v>
      </c>
      <c s="34" t="s">
        <v>401</v>
      </c>
      <c s="35" t="s">
        <v>5</v>
      </c>
      <c s="6" t="s">
        <v>402</v>
      </c>
      <c s="36" t="s">
        <v>76</v>
      </c>
      <c s="37">
        <v>190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56</v>
      </c>
    </row>
    <row r="126" spans="1:5" ht="12.75">
      <c r="A126" t="s">
        <v>57</v>
      </c>
      <c r="E126" s="39" t="s">
        <v>242</v>
      </c>
    </row>
    <row r="127" spans="1:16" ht="25.5">
      <c r="A127" t="s">
        <v>49</v>
      </c>
      <c s="34" t="s">
        <v>170</v>
      </c>
      <c s="34" t="s">
        <v>404</v>
      </c>
      <c s="35" t="s">
        <v>5</v>
      </c>
      <c s="6" t="s">
        <v>405</v>
      </c>
      <c s="36" t="s">
        <v>68</v>
      </c>
      <c s="37">
        <v>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56</v>
      </c>
    </row>
    <row r="130" spans="1:5" ht="12.75">
      <c r="A130" t="s">
        <v>57</v>
      </c>
      <c r="E130" s="39" t="s">
        <v>242</v>
      </c>
    </row>
    <row r="131" spans="1:16" ht="12.75">
      <c r="A131" t="s">
        <v>49</v>
      </c>
      <c s="34" t="s">
        <v>173</v>
      </c>
      <c s="34" t="s">
        <v>395</v>
      </c>
      <c s="35" t="s">
        <v>5</v>
      </c>
      <c s="6" t="s">
        <v>396</v>
      </c>
      <c s="36" t="s">
        <v>76</v>
      </c>
      <c s="37">
        <v>190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56</v>
      </c>
    </row>
    <row r="134" spans="1:5" ht="12.75">
      <c r="A134" t="s">
        <v>57</v>
      </c>
      <c r="E134" s="39" t="s">
        <v>242</v>
      </c>
    </row>
    <row r="135" spans="1:16" ht="12.75">
      <c r="A135" t="s">
        <v>49</v>
      </c>
      <c s="34" t="s">
        <v>176</v>
      </c>
      <c s="34" t="s">
        <v>177</v>
      </c>
      <c s="35" t="s">
        <v>5</v>
      </c>
      <c s="6" t="s">
        <v>178</v>
      </c>
      <c s="36" t="s">
        <v>68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56</v>
      </c>
    </row>
    <row r="138" spans="1:5" ht="12.75">
      <c r="A138" t="s">
        <v>57</v>
      </c>
      <c r="E138" s="39" t="s">
        <v>242</v>
      </c>
    </row>
    <row r="139" spans="1:16" ht="12.75">
      <c r="A139" t="s">
        <v>49</v>
      </c>
      <c s="34" t="s">
        <v>179</v>
      </c>
      <c s="34" t="s">
        <v>677</v>
      </c>
      <c s="35" t="s">
        <v>5</v>
      </c>
      <c s="6" t="s">
        <v>678</v>
      </c>
      <c s="36" t="s">
        <v>68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56</v>
      </c>
    </row>
    <row r="142" spans="1:5" ht="12.75">
      <c r="A142" t="s">
        <v>57</v>
      </c>
      <c r="E142" s="39" t="s">
        <v>242</v>
      </c>
    </row>
    <row r="143" spans="1:16" ht="12.75">
      <c r="A143" t="s">
        <v>49</v>
      </c>
      <c s="34" t="s">
        <v>183</v>
      </c>
      <c s="34" t="s">
        <v>679</v>
      </c>
      <c s="35" t="s">
        <v>5</v>
      </c>
      <c s="6" t="s">
        <v>680</v>
      </c>
      <c s="36" t="s">
        <v>68</v>
      </c>
      <c s="37">
        <v>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56</v>
      </c>
    </row>
    <row r="146" spans="1:5" ht="12.75">
      <c r="A146" t="s">
        <v>57</v>
      </c>
      <c r="E146" s="39" t="s">
        <v>242</v>
      </c>
    </row>
    <row r="147" spans="1:16" ht="12.75">
      <c r="A147" t="s">
        <v>49</v>
      </c>
      <c s="34" t="s">
        <v>187</v>
      </c>
      <c s="34" t="s">
        <v>681</v>
      </c>
      <c s="35" t="s">
        <v>5</v>
      </c>
      <c s="6" t="s">
        <v>682</v>
      </c>
      <c s="36" t="s">
        <v>68</v>
      </c>
      <c s="37">
        <v>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56</v>
      </c>
    </row>
    <row r="150" spans="1:5" ht="12.75">
      <c r="A150" t="s">
        <v>57</v>
      </c>
      <c r="E150" s="39" t="s">
        <v>242</v>
      </c>
    </row>
    <row r="151" spans="1:16" ht="12.75">
      <c r="A151" t="s">
        <v>49</v>
      </c>
      <c s="34" t="s">
        <v>191</v>
      </c>
      <c s="34" t="s">
        <v>683</v>
      </c>
      <c s="35" t="s">
        <v>5</v>
      </c>
      <c s="6" t="s">
        <v>684</v>
      </c>
      <c s="36" t="s">
        <v>68</v>
      </c>
      <c s="37">
        <v>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56</v>
      </c>
    </row>
    <row r="154" spans="1:5" ht="12.75">
      <c r="A154" t="s">
        <v>57</v>
      </c>
      <c r="E154" s="39" t="s">
        <v>242</v>
      </c>
    </row>
    <row r="155" spans="1:16" ht="12.75">
      <c r="A155" t="s">
        <v>49</v>
      </c>
      <c s="34" t="s">
        <v>196</v>
      </c>
      <c s="34" t="s">
        <v>685</v>
      </c>
      <c s="35" t="s">
        <v>5</v>
      </c>
      <c s="6" t="s">
        <v>686</v>
      </c>
      <c s="36" t="s">
        <v>68</v>
      </c>
      <c s="37">
        <v>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56</v>
      </c>
    </row>
    <row r="158" spans="1:5" ht="12.75">
      <c r="A158" t="s">
        <v>57</v>
      </c>
      <c r="E158" s="39" t="s">
        <v>242</v>
      </c>
    </row>
    <row r="159" spans="1:16" ht="12.75">
      <c r="A159" t="s">
        <v>49</v>
      </c>
      <c s="34" t="s">
        <v>200</v>
      </c>
      <c s="34" t="s">
        <v>687</v>
      </c>
      <c s="35" t="s">
        <v>5</v>
      </c>
      <c s="6" t="s">
        <v>688</v>
      </c>
      <c s="36" t="s">
        <v>76</v>
      </c>
      <c s="37">
        <v>15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56</v>
      </c>
    </row>
    <row r="162" spans="1:5" ht="12.75">
      <c r="A162" t="s">
        <v>57</v>
      </c>
      <c r="E162" s="39" t="s">
        <v>242</v>
      </c>
    </row>
    <row r="163" spans="1:16" ht="12.75">
      <c r="A163" t="s">
        <v>49</v>
      </c>
      <c s="34" t="s">
        <v>204</v>
      </c>
      <c s="34" t="s">
        <v>689</v>
      </c>
      <c s="35" t="s">
        <v>5</v>
      </c>
      <c s="6" t="s">
        <v>690</v>
      </c>
      <c s="36" t="s">
        <v>76</v>
      </c>
      <c s="37">
        <v>15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56</v>
      </c>
    </row>
    <row r="166" spans="1:5" ht="12.75">
      <c r="A166" t="s">
        <v>57</v>
      </c>
      <c r="E166" s="39" t="s">
        <v>242</v>
      </c>
    </row>
    <row r="167" spans="1:16" ht="12.75">
      <c r="A167" t="s">
        <v>49</v>
      </c>
      <c s="34" t="s">
        <v>208</v>
      </c>
      <c s="34" t="s">
        <v>691</v>
      </c>
      <c s="35" t="s">
        <v>5</v>
      </c>
      <c s="6" t="s">
        <v>692</v>
      </c>
      <c s="36" t="s">
        <v>76</v>
      </c>
      <c s="37">
        <v>45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56</v>
      </c>
    </row>
    <row r="170" spans="1:5" ht="12.75">
      <c r="A170" t="s">
        <v>57</v>
      </c>
      <c r="E170" s="39" t="s">
        <v>242</v>
      </c>
    </row>
    <row r="171" spans="1:16" ht="12.75">
      <c r="A171" t="s">
        <v>49</v>
      </c>
      <c s="34" t="s">
        <v>211</v>
      </c>
      <c s="34" t="s">
        <v>693</v>
      </c>
      <c s="35" t="s">
        <v>5</v>
      </c>
      <c s="6" t="s">
        <v>694</v>
      </c>
      <c s="36" t="s">
        <v>76</v>
      </c>
      <c s="37">
        <v>45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56</v>
      </c>
    </row>
    <row r="174" spans="1:5" ht="12.75">
      <c r="A174" t="s">
        <v>57</v>
      </c>
      <c r="E174" s="39" t="s">
        <v>242</v>
      </c>
    </row>
    <row r="175" spans="1:16" ht="12.75">
      <c r="A175" t="s">
        <v>49</v>
      </c>
      <c s="34" t="s">
        <v>214</v>
      </c>
      <c s="34" t="s">
        <v>695</v>
      </c>
      <c s="35" t="s">
        <v>5</v>
      </c>
      <c s="6" t="s">
        <v>696</v>
      </c>
      <c s="36" t="s">
        <v>68</v>
      </c>
      <c s="37">
        <v>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56</v>
      </c>
    </row>
    <row r="178" spans="1:5" ht="12.75">
      <c r="A178" t="s">
        <v>57</v>
      </c>
      <c r="E178" s="39" t="s">
        <v>242</v>
      </c>
    </row>
    <row r="179" spans="1:16" ht="12.75">
      <c r="A179" t="s">
        <v>49</v>
      </c>
      <c s="34" t="s">
        <v>220</v>
      </c>
      <c s="34" t="s">
        <v>697</v>
      </c>
      <c s="35" t="s">
        <v>5</v>
      </c>
      <c s="6" t="s">
        <v>698</v>
      </c>
      <c s="36" t="s">
        <v>68</v>
      </c>
      <c s="37">
        <v>3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55</v>
      </c>
      <c r="E181" s="40" t="s">
        <v>56</v>
      </c>
    </row>
    <row r="182" spans="1:5" ht="12.75">
      <c r="A182" t="s">
        <v>57</v>
      </c>
      <c r="E182" s="39" t="s">
        <v>242</v>
      </c>
    </row>
    <row r="183" spans="1:16" ht="12.75">
      <c r="A183" t="s">
        <v>49</v>
      </c>
      <c s="34" t="s">
        <v>226</v>
      </c>
      <c s="34" t="s">
        <v>398</v>
      </c>
      <c s="35" t="s">
        <v>5</v>
      </c>
      <c s="6" t="s">
        <v>399</v>
      </c>
      <c s="36" t="s">
        <v>68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55</v>
      </c>
      <c r="E185" s="40" t="s">
        <v>56</v>
      </c>
    </row>
    <row r="186" spans="1:5" ht="12.75">
      <c r="A186" t="s">
        <v>57</v>
      </c>
      <c r="E186" s="39" t="s">
        <v>242</v>
      </c>
    </row>
    <row r="187" spans="1:16" ht="12.75">
      <c r="A187" t="s">
        <v>49</v>
      </c>
      <c s="34" t="s">
        <v>232</v>
      </c>
      <c s="34" t="s">
        <v>699</v>
      </c>
      <c s="35" t="s">
        <v>5</v>
      </c>
      <c s="6" t="s">
        <v>700</v>
      </c>
      <c s="36" t="s">
        <v>68</v>
      </c>
      <c s="37">
        <v>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55</v>
      </c>
      <c r="E189" s="40" t="s">
        <v>56</v>
      </c>
    </row>
    <row r="190" spans="1:5" ht="12.75">
      <c r="A190" t="s">
        <v>57</v>
      </c>
      <c r="E190" s="39" t="s">
        <v>242</v>
      </c>
    </row>
    <row r="191" spans="1:16" ht="12.75">
      <c r="A191" t="s">
        <v>49</v>
      </c>
      <c s="34" t="s">
        <v>336</v>
      </c>
      <c s="34" t="s">
        <v>701</v>
      </c>
      <c s="35" t="s">
        <v>5</v>
      </c>
      <c s="6" t="s">
        <v>702</v>
      </c>
      <c s="36" t="s">
        <v>68</v>
      </c>
      <c s="37">
        <v>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55</v>
      </c>
      <c r="E193" s="40" t="s">
        <v>56</v>
      </c>
    </row>
    <row r="194" spans="1:5" ht="12.75">
      <c r="A194" t="s">
        <v>57</v>
      </c>
      <c r="E194" s="39" t="s">
        <v>242</v>
      </c>
    </row>
    <row r="195" spans="1:16" ht="12.75">
      <c r="A195" t="s">
        <v>49</v>
      </c>
      <c s="34" t="s">
        <v>339</v>
      </c>
      <c s="34" t="s">
        <v>703</v>
      </c>
      <c s="35" t="s">
        <v>5</v>
      </c>
      <c s="6" t="s">
        <v>704</v>
      </c>
      <c s="36" t="s">
        <v>68</v>
      </c>
      <c s="37">
        <v>8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55</v>
      </c>
      <c r="E197" s="40" t="s">
        <v>56</v>
      </c>
    </row>
    <row r="198" spans="1:5" ht="12.75">
      <c r="A198" t="s">
        <v>57</v>
      </c>
      <c r="E198" s="39" t="s">
        <v>242</v>
      </c>
    </row>
    <row r="199" spans="1:16" ht="12.75">
      <c r="A199" t="s">
        <v>49</v>
      </c>
      <c s="34" t="s">
        <v>342</v>
      </c>
      <c s="34" t="s">
        <v>705</v>
      </c>
      <c s="35" t="s">
        <v>5</v>
      </c>
      <c s="6" t="s">
        <v>706</v>
      </c>
      <c s="36" t="s">
        <v>68</v>
      </c>
      <c s="37">
        <v>10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55</v>
      </c>
      <c r="E201" s="40" t="s">
        <v>56</v>
      </c>
    </row>
    <row r="202" spans="1:5" ht="12.75">
      <c r="A202" t="s">
        <v>57</v>
      </c>
      <c r="E202" s="39" t="s">
        <v>242</v>
      </c>
    </row>
    <row r="203" spans="1:16" ht="12.75">
      <c r="A203" t="s">
        <v>49</v>
      </c>
      <c s="34" t="s">
        <v>346</v>
      </c>
      <c s="34" t="s">
        <v>707</v>
      </c>
      <c s="35" t="s">
        <v>5</v>
      </c>
      <c s="6" t="s">
        <v>708</v>
      </c>
      <c s="36" t="s">
        <v>68</v>
      </c>
      <c s="37">
        <v>10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55</v>
      </c>
      <c r="E205" s="40" t="s">
        <v>56</v>
      </c>
    </row>
    <row r="206" spans="1:5" ht="12.75">
      <c r="A206" t="s">
        <v>57</v>
      </c>
      <c r="E206" s="39" t="s">
        <v>242</v>
      </c>
    </row>
    <row r="207" spans="1:16" ht="12.75">
      <c r="A207" t="s">
        <v>49</v>
      </c>
      <c s="34" t="s">
        <v>349</v>
      </c>
      <c s="34" t="s">
        <v>597</v>
      </c>
      <c s="35" t="s">
        <v>5</v>
      </c>
      <c s="6" t="s">
        <v>598</v>
      </c>
      <c s="36" t="s">
        <v>68</v>
      </c>
      <c s="37">
        <v>10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55</v>
      </c>
      <c r="E209" s="40" t="s">
        <v>56</v>
      </c>
    </row>
    <row r="210" spans="1:5" ht="12.75">
      <c r="A210" t="s">
        <v>57</v>
      </c>
      <c r="E210" s="39" t="s">
        <v>242</v>
      </c>
    </row>
    <row r="211" spans="1:16" ht="12.75">
      <c r="A211" t="s">
        <v>49</v>
      </c>
      <c s="34" t="s">
        <v>352</v>
      </c>
      <c s="34" t="s">
        <v>599</v>
      </c>
      <c s="35" t="s">
        <v>5</v>
      </c>
      <c s="6" t="s">
        <v>600</v>
      </c>
      <c s="36" t="s">
        <v>68</v>
      </c>
      <c s="37">
        <v>10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55</v>
      </c>
      <c r="E213" s="40" t="s">
        <v>56</v>
      </c>
    </row>
    <row r="214" spans="1:5" ht="12.75">
      <c r="A214" t="s">
        <v>57</v>
      </c>
      <c r="E214" s="39" t="s">
        <v>242</v>
      </c>
    </row>
    <row r="215" spans="1:16" ht="12.75">
      <c r="A215" t="s">
        <v>49</v>
      </c>
      <c s="34" t="s">
        <v>355</v>
      </c>
      <c s="34" t="s">
        <v>709</v>
      </c>
      <c s="35" t="s">
        <v>5</v>
      </c>
      <c s="6" t="s">
        <v>710</v>
      </c>
      <c s="36" t="s">
        <v>68</v>
      </c>
      <c s="37">
        <v>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55</v>
      </c>
      <c r="E217" s="40" t="s">
        <v>56</v>
      </c>
    </row>
    <row r="218" spans="1:5" ht="12.75">
      <c r="A218" t="s">
        <v>57</v>
      </c>
      <c r="E218" s="39" t="s">
        <v>242</v>
      </c>
    </row>
    <row r="219" spans="1:16" ht="25.5">
      <c r="A219" t="s">
        <v>49</v>
      </c>
      <c s="34" t="s">
        <v>358</v>
      </c>
      <c s="34" t="s">
        <v>711</v>
      </c>
      <c s="35" t="s">
        <v>5</v>
      </c>
      <c s="6" t="s">
        <v>712</v>
      </c>
      <c s="36" t="s">
        <v>76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55</v>
      </c>
      <c r="E221" s="40" t="s">
        <v>56</v>
      </c>
    </row>
    <row r="222" spans="1:5" ht="12.75">
      <c r="A222" t="s">
        <v>57</v>
      </c>
      <c r="E222" s="39" t="s">
        <v>242</v>
      </c>
    </row>
    <row r="223" spans="1:16" ht="25.5">
      <c r="A223" t="s">
        <v>49</v>
      </c>
      <c s="34" t="s">
        <v>361</v>
      </c>
      <c s="34" t="s">
        <v>713</v>
      </c>
      <c s="35" t="s">
        <v>5</v>
      </c>
      <c s="6" t="s">
        <v>714</v>
      </c>
      <c s="36" t="s">
        <v>76</v>
      </c>
      <c s="37">
        <v>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55</v>
      </c>
      <c r="E225" s="40" t="s">
        <v>56</v>
      </c>
    </row>
    <row r="226" spans="1:5" ht="12.75">
      <c r="A226" t="s">
        <v>57</v>
      </c>
      <c r="E226" s="39" t="s">
        <v>242</v>
      </c>
    </row>
    <row r="227" spans="1:16" ht="25.5">
      <c r="A227" t="s">
        <v>49</v>
      </c>
      <c s="34" t="s">
        <v>364</v>
      </c>
      <c s="34" t="s">
        <v>605</v>
      </c>
      <c s="35" t="s">
        <v>5</v>
      </c>
      <c s="6" t="s">
        <v>606</v>
      </c>
      <c s="36" t="s">
        <v>76</v>
      </c>
      <c s="37">
        <v>18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55</v>
      </c>
      <c r="E229" s="40" t="s">
        <v>56</v>
      </c>
    </row>
    <row r="230" spans="1:5" ht="12.75">
      <c r="A230" t="s">
        <v>57</v>
      </c>
      <c r="E230" s="39" t="s">
        <v>242</v>
      </c>
    </row>
    <row r="231" spans="1:16" ht="12.75">
      <c r="A231" t="s">
        <v>49</v>
      </c>
      <c s="34" t="s">
        <v>367</v>
      </c>
      <c s="34" t="s">
        <v>715</v>
      </c>
      <c s="35" t="s">
        <v>5</v>
      </c>
      <c s="6" t="s">
        <v>716</v>
      </c>
      <c s="36" t="s">
        <v>76</v>
      </c>
      <c s="37">
        <v>5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55</v>
      </c>
      <c r="E233" s="40" t="s">
        <v>56</v>
      </c>
    </row>
    <row r="234" spans="1:5" ht="12.75">
      <c r="A234" t="s">
        <v>57</v>
      </c>
      <c r="E234" s="39" t="s">
        <v>242</v>
      </c>
    </row>
    <row r="235" spans="1:16" ht="12.75">
      <c r="A235" t="s">
        <v>49</v>
      </c>
      <c s="34" t="s">
        <v>370</v>
      </c>
      <c s="34" t="s">
        <v>446</v>
      </c>
      <c s="35" t="s">
        <v>5</v>
      </c>
      <c s="6" t="s">
        <v>447</v>
      </c>
      <c s="36" t="s">
        <v>68</v>
      </c>
      <c s="37">
        <v>4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55</v>
      </c>
      <c r="E237" s="40" t="s">
        <v>56</v>
      </c>
    </row>
    <row r="238" spans="1:5" ht="12.75">
      <c r="A238" t="s">
        <v>57</v>
      </c>
      <c r="E238" s="39" t="s">
        <v>242</v>
      </c>
    </row>
    <row r="239" spans="1:16" ht="25.5">
      <c r="A239" t="s">
        <v>49</v>
      </c>
      <c s="34" t="s">
        <v>373</v>
      </c>
      <c s="34" t="s">
        <v>621</v>
      </c>
      <c s="35" t="s">
        <v>5</v>
      </c>
      <c s="6" t="s">
        <v>622</v>
      </c>
      <c s="36" t="s">
        <v>68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55</v>
      </c>
      <c r="E241" s="40" t="s">
        <v>56</v>
      </c>
    </row>
    <row r="242" spans="1:5" ht="12.75">
      <c r="A242" t="s">
        <v>57</v>
      </c>
      <c r="E242" s="39" t="s">
        <v>242</v>
      </c>
    </row>
    <row r="243" spans="1:16" ht="12.75">
      <c r="A243" t="s">
        <v>49</v>
      </c>
      <c s="34" t="s">
        <v>376</v>
      </c>
      <c s="34" t="s">
        <v>485</v>
      </c>
      <c s="35" t="s">
        <v>5</v>
      </c>
      <c s="6" t="s">
        <v>486</v>
      </c>
      <c s="36" t="s">
        <v>68</v>
      </c>
      <c s="37">
        <v>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55</v>
      </c>
      <c r="E245" s="40" t="s">
        <v>56</v>
      </c>
    </row>
    <row r="246" spans="1:5" ht="12.75">
      <c r="A246" t="s">
        <v>57</v>
      </c>
      <c r="E246" s="39" t="s">
        <v>242</v>
      </c>
    </row>
    <row r="247" spans="1:16" ht="12.75">
      <c r="A247" t="s">
        <v>49</v>
      </c>
      <c s="34" t="s">
        <v>379</v>
      </c>
      <c s="34" t="s">
        <v>374</v>
      </c>
      <c s="35" t="s">
        <v>5</v>
      </c>
      <c s="6" t="s">
        <v>375</v>
      </c>
      <c s="36" t="s">
        <v>68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55</v>
      </c>
      <c r="E249" s="40" t="s">
        <v>56</v>
      </c>
    </row>
    <row r="250" spans="1:5" ht="12.75">
      <c r="A250" t="s">
        <v>57</v>
      </c>
      <c r="E250" s="39" t="s">
        <v>242</v>
      </c>
    </row>
    <row r="251" spans="1:16" ht="12.75">
      <c r="A251" t="s">
        <v>49</v>
      </c>
      <c s="34" t="s">
        <v>382</v>
      </c>
      <c s="34" t="s">
        <v>717</v>
      </c>
      <c s="35" t="s">
        <v>5</v>
      </c>
      <c s="6" t="s">
        <v>718</v>
      </c>
      <c s="36" t="s">
        <v>316</v>
      </c>
      <c s="37">
        <v>8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114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55</v>
      </c>
      <c r="E253" s="40" t="s">
        <v>56</v>
      </c>
    </row>
    <row r="254" spans="1:5" ht="127.5">
      <c r="A254" t="s">
        <v>57</v>
      </c>
      <c r="E254" s="39" t="s">
        <v>719</v>
      </c>
    </row>
    <row r="255" spans="1:16" ht="12.75">
      <c r="A255" t="s">
        <v>49</v>
      </c>
      <c s="34" t="s">
        <v>385</v>
      </c>
      <c s="34" t="s">
        <v>284</v>
      </c>
      <c s="35" t="s">
        <v>5</v>
      </c>
      <c s="6" t="s">
        <v>285</v>
      </c>
      <c s="36" t="s">
        <v>68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55</v>
      </c>
      <c r="E257" s="40" t="s">
        <v>56</v>
      </c>
    </row>
    <row r="258" spans="1:5" ht="12.75">
      <c r="A258" t="s">
        <v>57</v>
      </c>
      <c r="E258" s="39" t="s">
        <v>242</v>
      </c>
    </row>
    <row r="259" spans="1:16" ht="25.5">
      <c r="A259" t="s">
        <v>49</v>
      </c>
      <c s="34" t="s">
        <v>388</v>
      </c>
      <c s="34" t="s">
        <v>508</v>
      </c>
      <c s="35" t="s">
        <v>5</v>
      </c>
      <c s="6" t="s">
        <v>509</v>
      </c>
      <c s="36" t="s">
        <v>68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55</v>
      </c>
      <c r="E261" s="40" t="s">
        <v>56</v>
      </c>
    </row>
    <row r="262" spans="1:5" ht="12.75">
      <c r="A262" t="s">
        <v>57</v>
      </c>
      <c r="E262" s="39" t="s">
        <v>242</v>
      </c>
    </row>
    <row r="263" spans="1:16" ht="25.5">
      <c r="A263" t="s">
        <v>49</v>
      </c>
      <c s="34" t="s">
        <v>391</v>
      </c>
      <c s="34" t="s">
        <v>720</v>
      </c>
      <c s="35" t="s">
        <v>5</v>
      </c>
      <c s="6" t="s">
        <v>721</v>
      </c>
      <c s="36" t="s">
        <v>68</v>
      </c>
      <c s="37">
        <v>3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53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55</v>
      </c>
      <c r="E265" s="40" t="s">
        <v>56</v>
      </c>
    </row>
    <row r="266" spans="1:5" ht="12.75">
      <c r="A266" t="s">
        <v>57</v>
      </c>
      <c r="E266" s="39" t="s">
        <v>242</v>
      </c>
    </row>
    <row r="267" spans="1:16" ht="12.75">
      <c r="A267" t="s">
        <v>49</v>
      </c>
      <c s="34" t="s">
        <v>394</v>
      </c>
      <c s="34" t="s">
        <v>722</v>
      </c>
      <c s="35" t="s">
        <v>5</v>
      </c>
      <c s="6" t="s">
        <v>723</v>
      </c>
      <c s="36" t="s">
        <v>68</v>
      </c>
      <c s="37">
        <v>3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53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55</v>
      </c>
      <c r="E269" s="40" t="s">
        <v>56</v>
      </c>
    </row>
    <row r="270" spans="1:5" ht="12.75">
      <c r="A270" t="s">
        <v>57</v>
      </c>
      <c r="E270" s="39" t="s">
        <v>242</v>
      </c>
    </row>
    <row r="271" spans="1:16" ht="12.75">
      <c r="A271" t="s">
        <v>49</v>
      </c>
      <c s="34" t="s">
        <v>397</v>
      </c>
      <c s="34" t="s">
        <v>724</v>
      </c>
      <c s="35" t="s">
        <v>5</v>
      </c>
      <c s="6" t="s">
        <v>725</v>
      </c>
      <c s="36" t="s">
        <v>68</v>
      </c>
      <c s="37">
        <v>3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53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55</v>
      </c>
      <c r="E273" s="40" t="s">
        <v>56</v>
      </c>
    </row>
    <row r="274" spans="1:5" ht="12.75">
      <c r="A274" t="s">
        <v>57</v>
      </c>
      <c r="E274" s="39" t="s">
        <v>242</v>
      </c>
    </row>
    <row r="275" spans="1:16" ht="12.75">
      <c r="A275" t="s">
        <v>49</v>
      </c>
      <c s="34" t="s">
        <v>400</v>
      </c>
      <c s="34" t="s">
        <v>726</v>
      </c>
      <c s="35" t="s">
        <v>5</v>
      </c>
      <c s="6" t="s">
        <v>727</v>
      </c>
      <c s="36" t="s">
        <v>68</v>
      </c>
      <c s="37">
        <v>3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53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55</v>
      </c>
      <c r="E277" s="40" t="s">
        <v>56</v>
      </c>
    </row>
    <row r="278" spans="1:5" ht="12.75">
      <c r="A278" t="s">
        <v>57</v>
      </c>
      <c r="E278" s="39" t="s">
        <v>242</v>
      </c>
    </row>
    <row r="279" spans="1:16" ht="12.75">
      <c r="A279" t="s">
        <v>49</v>
      </c>
      <c s="34" t="s">
        <v>403</v>
      </c>
      <c s="34" t="s">
        <v>728</v>
      </c>
      <c s="35" t="s">
        <v>5</v>
      </c>
      <c s="6" t="s">
        <v>729</v>
      </c>
      <c s="36" t="s">
        <v>68</v>
      </c>
      <c s="37">
        <v>3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53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55</v>
      </c>
      <c r="E281" s="40" t="s">
        <v>56</v>
      </c>
    </row>
    <row r="282" spans="1:5" ht="12.75">
      <c r="A282" t="s">
        <v>57</v>
      </c>
      <c r="E282" s="39" t="s">
        <v>242</v>
      </c>
    </row>
    <row r="283" spans="1:16" ht="12.75">
      <c r="A283" t="s">
        <v>49</v>
      </c>
      <c s="34" t="s">
        <v>406</v>
      </c>
      <c s="34" t="s">
        <v>730</v>
      </c>
      <c s="35" t="s">
        <v>5</v>
      </c>
      <c s="6" t="s">
        <v>731</v>
      </c>
      <c s="36" t="s">
        <v>68</v>
      </c>
      <c s="37">
        <v>3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53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55</v>
      </c>
      <c r="E285" s="40" t="s">
        <v>56</v>
      </c>
    </row>
    <row r="286" spans="1:5" ht="12.75">
      <c r="A286" t="s">
        <v>57</v>
      </c>
      <c r="E286" s="39" t="s">
        <v>242</v>
      </c>
    </row>
    <row r="287" spans="1:16" ht="12.75">
      <c r="A287" t="s">
        <v>49</v>
      </c>
      <c s="34" t="s">
        <v>409</v>
      </c>
      <c s="34" t="s">
        <v>732</v>
      </c>
      <c s="35" t="s">
        <v>5</v>
      </c>
      <c s="6" t="s">
        <v>733</v>
      </c>
      <c s="36" t="s">
        <v>68</v>
      </c>
      <c s="37">
        <v>3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53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55</v>
      </c>
      <c r="E289" s="40" t="s">
        <v>56</v>
      </c>
    </row>
    <row r="290" spans="1:5" ht="12.75">
      <c r="A290" t="s">
        <v>57</v>
      </c>
      <c r="E290" s="39" t="s">
        <v>242</v>
      </c>
    </row>
    <row r="291" spans="1:16" ht="12.75">
      <c r="A291" t="s">
        <v>49</v>
      </c>
      <c s="34" t="s">
        <v>412</v>
      </c>
      <c s="34" t="s">
        <v>734</v>
      </c>
      <c s="35" t="s">
        <v>5</v>
      </c>
      <c s="6" t="s">
        <v>735</v>
      </c>
      <c s="36" t="s">
        <v>503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55</v>
      </c>
      <c r="E293" s="40" t="s">
        <v>56</v>
      </c>
    </row>
    <row r="294" spans="1:5" ht="12.75">
      <c r="A294" t="s">
        <v>57</v>
      </c>
      <c r="E294" s="39" t="s">
        <v>242</v>
      </c>
    </row>
    <row r="295" spans="1:16" ht="12.75">
      <c r="A295" t="s">
        <v>49</v>
      </c>
      <c s="34" t="s">
        <v>415</v>
      </c>
      <c s="34" t="s">
        <v>736</v>
      </c>
      <c s="35" t="s">
        <v>5</v>
      </c>
      <c s="6" t="s">
        <v>737</v>
      </c>
      <c s="36" t="s">
        <v>503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53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55</v>
      </c>
      <c r="E297" s="40" t="s">
        <v>56</v>
      </c>
    </row>
    <row r="298" spans="1:5" ht="12.75">
      <c r="A298" t="s">
        <v>57</v>
      </c>
      <c r="E298" s="39" t="s">
        <v>242</v>
      </c>
    </row>
    <row r="299" spans="1:16" ht="12.75">
      <c r="A299" t="s">
        <v>49</v>
      </c>
      <c s="34" t="s">
        <v>418</v>
      </c>
      <c s="34" t="s">
        <v>738</v>
      </c>
      <c s="35" t="s">
        <v>5</v>
      </c>
      <c s="6" t="s">
        <v>739</v>
      </c>
      <c s="36" t="s">
        <v>68</v>
      </c>
      <c s="37">
        <v>4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53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55</v>
      </c>
      <c r="E301" s="40" t="s">
        <v>56</v>
      </c>
    </row>
    <row r="302" spans="1:5" ht="191.25">
      <c r="A302" t="s">
        <v>57</v>
      </c>
      <c r="E302" s="39" t="s">
        <v>740</v>
      </c>
    </row>
    <row r="303" spans="1:16" ht="12.75">
      <c r="A303" t="s">
        <v>49</v>
      </c>
      <c s="34" t="s">
        <v>421</v>
      </c>
      <c s="34" t="s">
        <v>741</v>
      </c>
      <c s="35" t="s">
        <v>5</v>
      </c>
      <c s="6" t="s">
        <v>742</v>
      </c>
      <c s="36" t="s">
        <v>68</v>
      </c>
      <c s="37">
        <v>3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53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55</v>
      </c>
      <c r="E305" s="40" t="s">
        <v>56</v>
      </c>
    </row>
    <row r="306" spans="1:5" ht="12.75">
      <c r="A306" t="s">
        <v>57</v>
      </c>
      <c r="E306" s="39" t="s">
        <v>242</v>
      </c>
    </row>
    <row r="307" spans="1:16" ht="12.75">
      <c r="A307" t="s">
        <v>49</v>
      </c>
      <c s="34" t="s">
        <v>424</v>
      </c>
      <c s="34" t="s">
        <v>743</v>
      </c>
      <c s="35" t="s">
        <v>5</v>
      </c>
      <c s="6" t="s">
        <v>744</v>
      </c>
      <c s="36" t="s">
        <v>68</v>
      </c>
      <c s="37">
        <v>4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53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55</v>
      </c>
      <c r="E309" s="40" t="s">
        <v>56</v>
      </c>
    </row>
    <row r="310" spans="1:5" ht="12.75">
      <c r="A310" t="s">
        <v>57</v>
      </c>
      <c r="E310" s="39" t="s">
        <v>242</v>
      </c>
    </row>
    <row r="311" spans="1:16" ht="25.5">
      <c r="A311" t="s">
        <v>49</v>
      </c>
      <c s="34" t="s">
        <v>427</v>
      </c>
      <c s="34" t="s">
        <v>745</v>
      </c>
      <c s="35" t="s">
        <v>5</v>
      </c>
      <c s="6" t="s">
        <v>746</v>
      </c>
      <c s="36" t="s">
        <v>68</v>
      </c>
      <c s="37">
        <v>2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53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55</v>
      </c>
      <c r="E313" s="40" t="s">
        <v>56</v>
      </c>
    </row>
    <row r="314" spans="1:5" ht="12.75">
      <c r="A314" t="s">
        <v>57</v>
      </c>
      <c r="E314" s="39" t="s">
        <v>242</v>
      </c>
    </row>
    <row r="315" spans="1:16" ht="25.5">
      <c r="A315" t="s">
        <v>49</v>
      </c>
      <c s="34" t="s">
        <v>430</v>
      </c>
      <c s="34" t="s">
        <v>747</v>
      </c>
      <c s="35" t="s">
        <v>5</v>
      </c>
      <c s="6" t="s">
        <v>748</v>
      </c>
      <c s="36" t="s">
        <v>68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53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55</v>
      </c>
      <c r="E317" s="40" t="s">
        <v>56</v>
      </c>
    </row>
    <row r="318" spans="1:5" ht="12.75">
      <c r="A318" t="s">
        <v>57</v>
      </c>
      <c r="E318" s="39" t="s">
        <v>242</v>
      </c>
    </row>
    <row r="319" spans="1:16" ht="12.75">
      <c r="A319" t="s">
        <v>49</v>
      </c>
      <c s="34" t="s">
        <v>749</v>
      </c>
      <c s="34" t="s">
        <v>750</v>
      </c>
      <c s="35" t="s">
        <v>5</v>
      </c>
      <c s="6" t="s">
        <v>751</v>
      </c>
      <c s="36" t="s">
        <v>68</v>
      </c>
      <c s="37">
        <v>10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53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55</v>
      </c>
      <c r="E321" s="40" t="s">
        <v>56</v>
      </c>
    </row>
    <row r="322" spans="1:5" ht="12.75">
      <c r="A322" t="s">
        <v>57</v>
      </c>
      <c r="E322" s="39" t="s">
        <v>242</v>
      </c>
    </row>
    <row r="323" spans="1:16" ht="25.5">
      <c r="A323" t="s">
        <v>49</v>
      </c>
      <c s="34" t="s">
        <v>752</v>
      </c>
      <c s="34" t="s">
        <v>753</v>
      </c>
      <c s="35" t="s">
        <v>5</v>
      </c>
      <c s="6" t="s">
        <v>754</v>
      </c>
      <c s="36" t="s">
        <v>68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53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55</v>
      </c>
      <c r="E325" s="40" t="s">
        <v>56</v>
      </c>
    </row>
    <row r="326" spans="1:5" ht="12.75">
      <c r="A326" t="s">
        <v>57</v>
      </c>
      <c r="E326" s="39" t="s">
        <v>242</v>
      </c>
    </row>
    <row r="327" spans="1:16" ht="12.75">
      <c r="A327" t="s">
        <v>49</v>
      </c>
      <c s="34" t="s">
        <v>755</v>
      </c>
      <c s="34" t="s">
        <v>756</v>
      </c>
      <c s="35" t="s">
        <v>5</v>
      </c>
      <c s="6" t="s">
        <v>757</v>
      </c>
      <c s="36" t="s">
        <v>68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53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55</v>
      </c>
      <c r="E329" s="40" t="s">
        <v>56</v>
      </c>
    </row>
    <row r="330" spans="1:5" ht="12.75">
      <c r="A330" t="s">
        <v>57</v>
      </c>
      <c r="E330" s="39" t="s">
        <v>242</v>
      </c>
    </row>
    <row r="331" spans="1:16" ht="12.75">
      <c r="A331" t="s">
        <v>49</v>
      </c>
      <c s="34" t="s">
        <v>758</v>
      </c>
      <c s="34" t="s">
        <v>759</v>
      </c>
      <c s="35" t="s">
        <v>5</v>
      </c>
      <c s="6" t="s">
        <v>760</v>
      </c>
      <c s="36" t="s">
        <v>68</v>
      </c>
      <c s="37">
        <v>2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53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55</v>
      </c>
      <c r="E333" s="40" t="s">
        <v>56</v>
      </c>
    </row>
    <row r="334" spans="1:5" ht="12.75">
      <c r="A334" t="s">
        <v>57</v>
      </c>
      <c r="E334" s="39" t="s">
        <v>242</v>
      </c>
    </row>
    <row r="335" spans="1:16" ht="12.75">
      <c r="A335" t="s">
        <v>49</v>
      </c>
      <c s="34" t="s">
        <v>761</v>
      </c>
      <c s="34" t="s">
        <v>516</v>
      </c>
      <c s="35" t="s">
        <v>5</v>
      </c>
      <c s="6" t="s">
        <v>517</v>
      </c>
      <c s="36" t="s">
        <v>68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53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55</v>
      </c>
      <c r="E337" s="40" t="s">
        <v>56</v>
      </c>
    </row>
    <row r="338" spans="1:5" ht="12.75">
      <c r="A338" t="s">
        <v>57</v>
      </c>
      <c r="E338" s="39" t="s">
        <v>242</v>
      </c>
    </row>
    <row r="339" spans="1:16" ht="25.5">
      <c r="A339" t="s">
        <v>49</v>
      </c>
      <c s="34" t="s">
        <v>762</v>
      </c>
      <c s="34" t="s">
        <v>763</v>
      </c>
      <c s="35" t="s">
        <v>5</v>
      </c>
      <c s="6" t="s">
        <v>764</v>
      </c>
      <c s="36" t="s">
        <v>68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53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55</v>
      </c>
      <c r="E341" s="40" t="s">
        <v>56</v>
      </c>
    </row>
    <row r="342" spans="1:5" ht="12.75">
      <c r="A342" t="s">
        <v>57</v>
      </c>
      <c r="E342" s="39" t="s">
        <v>242</v>
      </c>
    </row>
    <row r="343" spans="1:16" ht="12.75">
      <c r="A343" t="s">
        <v>49</v>
      </c>
      <c s="34" t="s">
        <v>765</v>
      </c>
      <c s="34" t="s">
        <v>518</v>
      </c>
      <c s="35" t="s">
        <v>5</v>
      </c>
      <c s="6" t="s">
        <v>519</v>
      </c>
      <c s="36" t="s">
        <v>68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53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55</v>
      </c>
      <c r="E345" s="40" t="s">
        <v>56</v>
      </c>
    </row>
    <row r="346" spans="1:5" ht="12.75">
      <c r="A346" t="s">
        <v>57</v>
      </c>
      <c r="E346" s="39" t="s">
        <v>242</v>
      </c>
    </row>
    <row r="347" spans="1:16" ht="25.5">
      <c r="A347" t="s">
        <v>49</v>
      </c>
      <c s="34" t="s">
        <v>766</v>
      </c>
      <c s="34" t="s">
        <v>767</v>
      </c>
      <c s="35" t="s">
        <v>5</v>
      </c>
      <c s="6" t="s">
        <v>768</v>
      </c>
      <c s="36" t="s">
        <v>68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53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55</v>
      </c>
      <c r="E349" s="40" t="s">
        <v>56</v>
      </c>
    </row>
    <row r="350" spans="1:5" ht="12.75">
      <c r="A350" t="s">
        <v>57</v>
      </c>
      <c r="E350" s="39" t="s">
        <v>242</v>
      </c>
    </row>
    <row r="351" spans="1:16" ht="25.5">
      <c r="A351" t="s">
        <v>49</v>
      </c>
      <c s="34" t="s">
        <v>769</v>
      </c>
      <c s="34" t="s">
        <v>770</v>
      </c>
      <c s="35" t="s">
        <v>5</v>
      </c>
      <c s="6" t="s">
        <v>771</v>
      </c>
      <c s="36" t="s">
        <v>68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53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55</v>
      </c>
      <c r="E353" s="40" t="s">
        <v>56</v>
      </c>
    </row>
    <row r="354" spans="1:5" ht="12.75">
      <c r="A354" t="s">
        <v>57</v>
      </c>
      <c r="E354" s="39" t="s">
        <v>242</v>
      </c>
    </row>
    <row r="355" spans="1:16" ht="25.5">
      <c r="A355" t="s">
        <v>49</v>
      </c>
      <c s="34" t="s">
        <v>772</v>
      </c>
      <c s="34" t="s">
        <v>773</v>
      </c>
      <c s="35" t="s">
        <v>5</v>
      </c>
      <c s="6" t="s">
        <v>774</v>
      </c>
      <c s="36" t="s">
        <v>68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53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55</v>
      </c>
      <c r="E357" s="40" t="s">
        <v>56</v>
      </c>
    </row>
    <row r="358" spans="1:5" ht="12.75">
      <c r="A358" t="s">
        <v>57</v>
      </c>
      <c r="E358" s="39" t="s">
        <v>242</v>
      </c>
    </row>
    <row r="359" spans="1:16" ht="25.5">
      <c r="A359" t="s">
        <v>49</v>
      </c>
      <c s="34" t="s">
        <v>775</v>
      </c>
      <c s="34" t="s">
        <v>776</v>
      </c>
      <c s="35" t="s">
        <v>5</v>
      </c>
      <c s="6" t="s">
        <v>777</v>
      </c>
      <c s="36" t="s">
        <v>68</v>
      </c>
      <c s="37">
        <v>2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53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55</v>
      </c>
      <c r="E361" s="40" t="s">
        <v>56</v>
      </c>
    </row>
    <row r="362" spans="1:5" ht="12.75">
      <c r="A362" t="s">
        <v>57</v>
      </c>
      <c r="E362" s="39" t="s">
        <v>242</v>
      </c>
    </row>
    <row r="363" spans="1:16" ht="12.75">
      <c r="A363" t="s">
        <v>49</v>
      </c>
      <c s="34" t="s">
        <v>778</v>
      </c>
      <c s="34" t="s">
        <v>779</v>
      </c>
      <c s="35" t="s">
        <v>5</v>
      </c>
      <c s="6" t="s">
        <v>780</v>
      </c>
      <c s="36" t="s">
        <v>68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53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55</v>
      </c>
      <c r="E365" s="40" t="s">
        <v>56</v>
      </c>
    </row>
    <row r="366" spans="1:5" ht="12.75">
      <c r="A366" t="s">
        <v>57</v>
      </c>
      <c r="E366" s="39" t="s">
        <v>242</v>
      </c>
    </row>
    <row r="367" spans="1:16" ht="12.75">
      <c r="A367" t="s">
        <v>49</v>
      </c>
      <c s="34" t="s">
        <v>781</v>
      </c>
      <c s="34" t="s">
        <v>782</v>
      </c>
      <c s="35" t="s">
        <v>5</v>
      </c>
      <c s="6" t="s">
        <v>783</v>
      </c>
      <c s="36" t="s">
        <v>68</v>
      </c>
      <c s="37">
        <v>1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53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55</v>
      </c>
      <c r="E369" s="40" t="s">
        <v>56</v>
      </c>
    </row>
    <row r="370" spans="1:5" ht="12.75">
      <c r="A370" t="s">
        <v>57</v>
      </c>
      <c r="E370" s="39" t="s">
        <v>242</v>
      </c>
    </row>
    <row r="371" spans="1:16" ht="25.5">
      <c r="A371" t="s">
        <v>49</v>
      </c>
      <c s="34" t="s">
        <v>784</v>
      </c>
      <c s="34" t="s">
        <v>785</v>
      </c>
      <c s="35" t="s">
        <v>5</v>
      </c>
      <c s="6" t="s">
        <v>786</v>
      </c>
      <c s="36" t="s">
        <v>68</v>
      </c>
      <c s="37">
        <v>1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53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55</v>
      </c>
      <c r="E373" s="40" t="s">
        <v>56</v>
      </c>
    </row>
    <row r="374" spans="1:5" ht="12.75">
      <c r="A374" t="s">
        <v>57</v>
      </c>
      <c r="E374" s="39" t="s">
        <v>242</v>
      </c>
    </row>
    <row r="375" spans="1:13" ht="12.75">
      <c r="A375" t="s">
        <v>46</v>
      </c>
      <c r="C375" s="31" t="s">
        <v>218</v>
      </c>
      <c r="E375" s="33" t="s">
        <v>219</v>
      </c>
      <c r="J375" s="32">
        <f>0</f>
      </c>
      <c s="32">
        <f>0</f>
      </c>
      <c s="32">
        <f>0+L376+L380+L384+L388+L392</f>
      </c>
      <c s="32">
        <f>0+M376+M380+M384+M388+M392</f>
      </c>
    </row>
    <row r="376" spans="1:16" ht="38.25">
      <c r="A376" t="s">
        <v>49</v>
      </c>
      <c s="34" t="s">
        <v>787</v>
      </c>
      <c s="34" t="s">
        <v>221</v>
      </c>
      <c s="35" t="s">
        <v>222</v>
      </c>
      <c s="6" t="s">
        <v>524</v>
      </c>
      <c s="36" t="s">
        <v>224</v>
      </c>
      <c s="37">
        <v>5.4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230</v>
      </c>
      <c>
        <f>(M376*21)/100</f>
      </c>
      <c t="s">
        <v>27</v>
      </c>
    </row>
    <row r="377" spans="1:5" ht="25.5">
      <c r="A377" s="35" t="s">
        <v>54</v>
      </c>
      <c r="E377" s="39" t="s">
        <v>231</v>
      </c>
    </row>
    <row r="378" spans="1:5" ht="12.75">
      <c r="A378" s="35" t="s">
        <v>55</v>
      </c>
      <c r="E378" s="40" t="s">
        <v>56</v>
      </c>
    </row>
    <row r="379" spans="1:5" ht="102">
      <c r="A379" t="s">
        <v>57</v>
      </c>
      <c r="E379" s="39" t="s">
        <v>225</v>
      </c>
    </row>
    <row r="380" spans="1:16" ht="38.25">
      <c r="A380" t="s">
        <v>49</v>
      </c>
      <c s="34" t="s">
        <v>788</v>
      </c>
      <c s="34" t="s">
        <v>789</v>
      </c>
      <c s="35" t="s">
        <v>790</v>
      </c>
      <c s="6" t="s">
        <v>791</v>
      </c>
      <c s="36" t="s">
        <v>224</v>
      </c>
      <c s="37">
        <v>0.1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230</v>
      </c>
      <c>
        <f>(M380*21)/100</f>
      </c>
      <c t="s">
        <v>27</v>
      </c>
    </row>
    <row r="381" spans="1:5" ht="25.5">
      <c r="A381" s="35" t="s">
        <v>54</v>
      </c>
      <c r="E381" s="39" t="s">
        <v>231</v>
      </c>
    </row>
    <row r="382" spans="1:5" ht="12.75">
      <c r="A382" s="35" t="s">
        <v>55</v>
      </c>
      <c r="E382" s="40" t="s">
        <v>56</v>
      </c>
    </row>
    <row r="383" spans="1:5" ht="102">
      <c r="A383" t="s">
        <v>57</v>
      </c>
      <c r="E383" s="39" t="s">
        <v>225</v>
      </c>
    </row>
    <row r="384" spans="1:16" ht="38.25">
      <c r="A384" t="s">
        <v>49</v>
      </c>
      <c s="34" t="s">
        <v>792</v>
      </c>
      <c s="34" t="s">
        <v>793</v>
      </c>
      <c s="35" t="s">
        <v>794</v>
      </c>
      <c s="6" t="s">
        <v>795</v>
      </c>
      <c s="36" t="s">
        <v>224</v>
      </c>
      <c s="37">
        <v>0.1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230</v>
      </c>
      <c>
        <f>(M384*21)/100</f>
      </c>
      <c t="s">
        <v>27</v>
      </c>
    </row>
    <row r="385" spans="1:5" ht="25.5">
      <c r="A385" s="35" t="s">
        <v>54</v>
      </c>
      <c r="E385" s="39" t="s">
        <v>231</v>
      </c>
    </row>
    <row r="386" spans="1:5" ht="12.75">
      <c r="A386" s="35" t="s">
        <v>55</v>
      </c>
      <c r="E386" s="40" t="s">
        <v>56</v>
      </c>
    </row>
    <row r="387" spans="1:5" ht="102">
      <c r="A387" t="s">
        <v>57</v>
      </c>
      <c r="E387" s="39" t="s">
        <v>225</v>
      </c>
    </row>
    <row r="388" spans="1:16" ht="38.25">
      <c r="A388" t="s">
        <v>49</v>
      </c>
      <c s="34" t="s">
        <v>796</v>
      </c>
      <c s="34" t="s">
        <v>525</v>
      </c>
      <c s="35" t="s">
        <v>526</v>
      </c>
      <c s="6" t="s">
        <v>527</v>
      </c>
      <c s="36" t="s">
        <v>224</v>
      </c>
      <c s="37">
        <v>0.1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230</v>
      </c>
      <c>
        <f>(M388*21)/100</f>
      </c>
      <c t="s">
        <v>27</v>
      </c>
    </row>
    <row r="389" spans="1:5" ht="25.5">
      <c r="A389" s="35" t="s">
        <v>54</v>
      </c>
      <c r="E389" s="39" t="s">
        <v>231</v>
      </c>
    </row>
    <row r="390" spans="1:5" ht="12.75">
      <c r="A390" s="35" t="s">
        <v>55</v>
      </c>
      <c r="E390" s="40" t="s">
        <v>56</v>
      </c>
    </row>
    <row r="391" spans="1:5" ht="102">
      <c r="A391" t="s">
        <v>57</v>
      </c>
      <c r="E391" s="39" t="s">
        <v>225</v>
      </c>
    </row>
    <row r="392" spans="1:16" ht="25.5">
      <c r="A392" t="s">
        <v>49</v>
      </c>
      <c s="34" t="s">
        <v>797</v>
      </c>
      <c s="34" t="s">
        <v>528</v>
      </c>
      <c s="35" t="s">
        <v>5</v>
      </c>
      <c s="6" t="s">
        <v>798</v>
      </c>
      <c s="36" t="s">
        <v>224</v>
      </c>
      <c s="37">
        <v>0.1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230</v>
      </c>
      <c>
        <f>(M392*21)/100</f>
      </c>
      <c t="s">
        <v>27</v>
      </c>
    </row>
    <row r="393" spans="1:5" ht="25.5">
      <c r="A393" s="35" t="s">
        <v>54</v>
      </c>
      <c r="E393" s="39" t="s">
        <v>231</v>
      </c>
    </row>
    <row r="394" spans="1:5" ht="12.75">
      <c r="A394" s="35" t="s">
        <v>55</v>
      </c>
      <c r="E394" s="40" t="s">
        <v>56</v>
      </c>
    </row>
    <row r="395" spans="1:5" ht="102">
      <c r="A395" t="s">
        <v>57</v>
      </c>
      <c r="E395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431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431</v>
      </c>
      <c r="E4" s="26" t="s">
        <v>432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COUNTIFS(L8:L199,"=0",A8:A199,"P")+COUNTIFS(L8:L199,"",A8:A199,"P")+SUM(Q8:Q199)</f>
      </c>
    </row>
    <row r="8" spans="1:13" ht="12.75">
      <c r="A8" t="s">
        <v>44</v>
      </c>
      <c r="C8" s="28" t="s">
        <v>801</v>
      </c>
      <c r="E8" s="30" t="s">
        <v>800</v>
      </c>
      <c r="J8" s="29">
        <f>0+J9+J198</f>
      </c>
      <c s="29">
        <f>0+K9+K198</f>
      </c>
      <c s="29">
        <f>0+L9+L198</f>
      </c>
      <c s="29">
        <f>0+M9+M198</f>
      </c>
    </row>
    <row r="9" spans="1:13" ht="12.75">
      <c r="A9" t="s">
        <v>46</v>
      </c>
      <c r="C9" s="31" t="s">
        <v>47</v>
      </c>
      <c r="E9" s="33" t="s">
        <v>802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</f>
      </c>
      <c s="32">
        <f>0+M10+M14+M18+M22+M26+M30+M34+M38+M42+M46+M50+M54+M58+M62+M66+M70+M74+M78+M82+M86+M90+M94+M98+M102+M106+M110+M114+M118+M122+M126+M130+M134+M138+M142+M146+M150+M154+M158+M162+M166+M170+M174+M178+M182+M186+M190+M194</f>
      </c>
    </row>
    <row r="10" spans="1:16" ht="12.75">
      <c r="A10" t="s">
        <v>49</v>
      </c>
      <c s="34" t="s">
        <v>47</v>
      </c>
      <c s="34" t="s">
        <v>803</v>
      </c>
      <c s="35" t="s">
        <v>5</v>
      </c>
      <c s="6" t="s">
        <v>804</v>
      </c>
      <c s="36" t="s">
        <v>68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14.75">
      <c r="A13" t="s">
        <v>57</v>
      </c>
      <c r="E13" s="39" t="s">
        <v>805</v>
      </c>
    </row>
    <row r="14" spans="1:16" ht="12.75">
      <c r="A14" t="s">
        <v>49</v>
      </c>
      <c s="34" t="s">
        <v>27</v>
      </c>
      <c s="34" t="s">
        <v>806</v>
      </c>
      <c s="35" t="s">
        <v>5</v>
      </c>
      <c s="6" t="s">
        <v>807</v>
      </c>
      <c s="36" t="s">
        <v>68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56</v>
      </c>
    </row>
    <row r="17" spans="1:5" ht="12.75">
      <c r="A17" t="s">
        <v>57</v>
      </c>
      <c r="E17" s="39" t="s">
        <v>242</v>
      </c>
    </row>
    <row r="18" spans="1:16" ht="12.75">
      <c r="A18" t="s">
        <v>49</v>
      </c>
      <c s="34" t="s">
        <v>26</v>
      </c>
      <c s="34" t="s">
        <v>808</v>
      </c>
      <c s="35" t="s">
        <v>5</v>
      </c>
      <c s="6" t="s">
        <v>809</v>
      </c>
      <c s="36" t="s">
        <v>68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56</v>
      </c>
    </row>
    <row r="21" spans="1:5" ht="12.75">
      <c r="A21" t="s">
        <v>57</v>
      </c>
      <c r="E21" s="39" t="s">
        <v>242</v>
      </c>
    </row>
    <row r="22" spans="1:16" ht="12.75">
      <c r="A22" t="s">
        <v>49</v>
      </c>
      <c s="34" t="s">
        <v>65</v>
      </c>
      <c s="34" t="s">
        <v>810</v>
      </c>
      <c s="35" t="s">
        <v>5</v>
      </c>
      <c s="6" t="s">
        <v>811</v>
      </c>
      <c s="36" t="s">
        <v>68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56</v>
      </c>
    </row>
    <row r="25" spans="1:5" ht="216.75">
      <c r="A25" t="s">
        <v>57</v>
      </c>
      <c r="E25" s="39" t="s">
        <v>812</v>
      </c>
    </row>
    <row r="26" spans="1:16" ht="12.75">
      <c r="A26" t="s">
        <v>49</v>
      </c>
      <c s="34" t="s">
        <v>70</v>
      </c>
      <c s="34" t="s">
        <v>813</v>
      </c>
      <c s="35" t="s">
        <v>5</v>
      </c>
      <c s="6" t="s">
        <v>814</v>
      </c>
      <c s="36" t="s">
        <v>68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56</v>
      </c>
    </row>
    <row r="29" spans="1:5" ht="114.75">
      <c r="A29" t="s">
        <v>57</v>
      </c>
      <c r="E29" s="39" t="s">
        <v>805</v>
      </c>
    </row>
    <row r="30" spans="1:16" ht="12.75">
      <c r="A30" t="s">
        <v>49</v>
      </c>
      <c s="34" t="s">
        <v>73</v>
      </c>
      <c s="34" t="s">
        <v>815</v>
      </c>
      <c s="35" t="s">
        <v>5</v>
      </c>
      <c s="6" t="s">
        <v>760</v>
      </c>
      <c s="36" t="s">
        <v>68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56</v>
      </c>
    </row>
    <row r="33" spans="1:5" ht="114.75">
      <c r="A33" t="s">
        <v>57</v>
      </c>
      <c r="E33" s="39" t="s">
        <v>805</v>
      </c>
    </row>
    <row r="34" spans="1:16" ht="12.75">
      <c r="A34" t="s">
        <v>49</v>
      </c>
      <c s="34" t="s">
        <v>78</v>
      </c>
      <c s="34" t="s">
        <v>816</v>
      </c>
      <c s="35" t="s">
        <v>5</v>
      </c>
      <c s="6" t="s">
        <v>817</v>
      </c>
      <c s="36" t="s">
        <v>68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56</v>
      </c>
    </row>
    <row r="37" spans="1:5" ht="12.75">
      <c r="A37" t="s">
        <v>57</v>
      </c>
      <c r="E37" s="39" t="s">
        <v>242</v>
      </c>
    </row>
    <row r="38" spans="1:16" ht="12.75">
      <c r="A38" t="s">
        <v>49</v>
      </c>
      <c s="34" t="s">
        <v>82</v>
      </c>
      <c s="34" t="s">
        <v>818</v>
      </c>
      <c s="35" t="s">
        <v>5</v>
      </c>
      <c s="6" t="s">
        <v>819</v>
      </c>
      <c s="36" t="s">
        <v>68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56</v>
      </c>
    </row>
    <row r="41" spans="1:5" ht="12.75">
      <c r="A41" t="s">
        <v>57</v>
      </c>
      <c r="E41" s="39" t="s">
        <v>242</v>
      </c>
    </row>
    <row r="42" spans="1:16" ht="12.75">
      <c r="A42" t="s">
        <v>49</v>
      </c>
      <c s="34" t="s">
        <v>86</v>
      </c>
      <c s="34" t="s">
        <v>820</v>
      </c>
      <c s="35" t="s">
        <v>5</v>
      </c>
      <c s="6" t="s">
        <v>821</v>
      </c>
      <c s="36" t="s">
        <v>68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56</v>
      </c>
    </row>
    <row r="45" spans="1:5" ht="12.75">
      <c r="A45" t="s">
        <v>57</v>
      </c>
      <c r="E45" s="39" t="s">
        <v>242</v>
      </c>
    </row>
    <row r="46" spans="1:16" ht="12.75">
      <c r="A46" t="s">
        <v>49</v>
      </c>
      <c s="34" t="s">
        <v>90</v>
      </c>
      <c s="34" t="s">
        <v>822</v>
      </c>
      <c s="35" t="s">
        <v>5</v>
      </c>
      <c s="6" t="s">
        <v>823</v>
      </c>
      <c s="36" t="s">
        <v>68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56</v>
      </c>
    </row>
    <row r="49" spans="1:5" ht="12.75">
      <c r="A49" t="s">
        <v>57</v>
      </c>
      <c r="E49" s="39" t="s">
        <v>242</v>
      </c>
    </row>
    <row r="50" spans="1:16" ht="12.75">
      <c r="A50" t="s">
        <v>49</v>
      </c>
      <c s="34" t="s">
        <v>94</v>
      </c>
      <c s="34" t="s">
        <v>340</v>
      </c>
      <c s="35" t="s">
        <v>5</v>
      </c>
      <c s="6" t="s">
        <v>341</v>
      </c>
      <c s="36" t="s">
        <v>68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56</v>
      </c>
    </row>
    <row r="53" spans="1:5" ht="12.75">
      <c r="A53" t="s">
        <v>57</v>
      </c>
      <c r="E53" s="39" t="s">
        <v>242</v>
      </c>
    </row>
    <row r="54" spans="1:16" ht="12.75">
      <c r="A54" t="s">
        <v>49</v>
      </c>
      <c s="34" t="s">
        <v>98</v>
      </c>
      <c s="34" t="s">
        <v>824</v>
      </c>
      <c s="35" t="s">
        <v>5</v>
      </c>
      <c s="6" t="s">
        <v>825</v>
      </c>
      <c s="36" t="s">
        <v>68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56</v>
      </c>
    </row>
    <row r="57" spans="1:5" ht="12.75">
      <c r="A57" t="s">
        <v>57</v>
      </c>
      <c r="E57" s="39" t="s">
        <v>242</v>
      </c>
    </row>
    <row r="58" spans="1:16" ht="12.75">
      <c r="A58" t="s">
        <v>49</v>
      </c>
      <c s="34" t="s">
        <v>102</v>
      </c>
      <c s="34" t="s">
        <v>826</v>
      </c>
      <c s="35" t="s">
        <v>5</v>
      </c>
      <c s="6" t="s">
        <v>827</v>
      </c>
      <c s="36" t="s">
        <v>68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56</v>
      </c>
    </row>
    <row r="61" spans="1:5" ht="12.75">
      <c r="A61" t="s">
        <v>57</v>
      </c>
      <c r="E61" s="39" t="s">
        <v>242</v>
      </c>
    </row>
    <row r="62" spans="1:16" ht="12.75">
      <c r="A62" t="s">
        <v>49</v>
      </c>
      <c s="34" t="s">
        <v>106</v>
      </c>
      <c s="34" t="s">
        <v>828</v>
      </c>
      <c s="35" t="s">
        <v>5</v>
      </c>
      <c s="6" t="s">
        <v>829</v>
      </c>
      <c s="36" t="s">
        <v>68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114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56</v>
      </c>
    </row>
    <row r="65" spans="1:5" ht="114.75">
      <c r="A65" t="s">
        <v>57</v>
      </c>
      <c r="E65" s="39" t="s">
        <v>805</v>
      </c>
    </row>
    <row r="66" spans="1:16" ht="12.75">
      <c r="A66" t="s">
        <v>49</v>
      </c>
      <c s="34" t="s">
        <v>110</v>
      </c>
      <c s="34" t="s">
        <v>830</v>
      </c>
      <c s="35" t="s">
        <v>5</v>
      </c>
      <c s="6" t="s">
        <v>831</v>
      </c>
      <c s="36" t="s">
        <v>68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114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56</v>
      </c>
    </row>
    <row r="69" spans="1:5" ht="140.25">
      <c r="A69" t="s">
        <v>57</v>
      </c>
      <c r="E69" s="39" t="s">
        <v>832</v>
      </c>
    </row>
    <row r="70" spans="1:16" ht="12.75">
      <c r="A70" t="s">
        <v>49</v>
      </c>
      <c s="34" t="s">
        <v>116</v>
      </c>
      <c s="34" t="s">
        <v>833</v>
      </c>
      <c s="35" t="s">
        <v>5</v>
      </c>
      <c s="6" t="s">
        <v>834</v>
      </c>
      <c s="36" t="s">
        <v>68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56</v>
      </c>
    </row>
    <row r="73" spans="1:5" ht="12.75">
      <c r="A73" t="s">
        <v>57</v>
      </c>
      <c r="E73" s="39" t="s">
        <v>242</v>
      </c>
    </row>
    <row r="74" spans="1:16" ht="12.75">
      <c r="A74" t="s">
        <v>49</v>
      </c>
      <c s="34" t="s">
        <v>120</v>
      </c>
      <c s="34" t="s">
        <v>835</v>
      </c>
      <c s="35" t="s">
        <v>5</v>
      </c>
      <c s="6" t="s">
        <v>836</v>
      </c>
      <c s="36" t="s">
        <v>68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56</v>
      </c>
    </row>
    <row r="77" spans="1:5" ht="12.75">
      <c r="A77" t="s">
        <v>57</v>
      </c>
      <c r="E77" s="39" t="s">
        <v>242</v>
      </c>
    </row>
    <row r="78" spans="1:16" ht="12.75">
      <c r="A78" t="s">
        <v>49</v>
      </c>
      <c s="34" t="s">
        <v>125</v>
      </c>
      <c s="34" t="s">
        <v>837</v>
      </c>
      <c s="35" t="s">
        <v>5</v>
      </c>
      <c s="6" t="s">
        <v>838</v>
      </c>
      <c s="36" t="s">
        <v>68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56</v>
      </c>
    </row>
    <row r="81" spans="1:5" ht="12.75">
      <c r="A81" t="s">
        <v>57</v>
      </c>
      <c r="E81" s="39" t="s">
        <v>242</v>
      </c>
    </row>
    <row r="82" spans="1:16" ht="12.75">
      <c r="A82" t="s">
        <v>49</v>
      </c>
      <c s="34" t="s">
        <v>129</v>
      </c>
      <c s="34" t="s">
        <v>839</v>
      </c>
      <c s="35" t="s">
        <v>5</v>
      </c>
      <c s="6" t="s">
        <v>840</v>
      </c>
      <c s="36" t="s">
        <v>68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56</v>
      </c>
    </row>
    <row r="85" spans="1:5" ht="12.75">
      <c r="A85" t="s">
        <v>57</v>
      </c>
      <c r="E85" s="39" t="s">
        <v>242</v>
      </c>
    </row>
    <row r="86" spans="1:16" ht="12.75">
      <c r="A86" t="s">
        <v>49</v>
      </c>
      <c s="34" t="s">
        <v>133</v>
      </c>
      <c s="34" t="s">
        <v>841</v>
      </c>
      <c s="35" t="s">
        <v>5</v>
      </c>
      <c s="6" t="s">
        <v>842</v>
      </c>
      <c s="36" t="s">
        <v>68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56</v>
      </c>
    </row>
    <row r="89" spans="1:5" ht="12.75">
      <c r="A89" t="s">
        <v>57</v>
      </c>
      <c r="E89" s="39" t="s">
        <v>242</v>
      </c>
    </row>
    <row r="90" spans="1:16" ht="12.75">
      <c r="A90" t="s">
        <v>49</v>
      </c>
      <c s="34" t="s">
        <v>137</v>
      </c>
      <c s="34" t="s">
        <v>582</v>
      </c>
      <c s="35" t="s">
        <v>5</v>
      </c>
      <c s="6" t="s">
        <v>583</v>
      </c>
      <c s="36" t="s">
        <v>68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56</v>
      </c>
    </row>
    <row r="93" spans="1:5" ht="12.75">
      <c r="A93" t="s">
        <v>57</v>
      </c>
      <c r="E93" s="39" t="s">
        <v>242</v>
      </c>
    </row>
    <row r="94" spans="1:16" ht="12.75">
      <c r="A94" t="s">
        <v>49</v>
      </c>
      <c s="34" t="s">
        <v>141</v>
      </c>
      <c s="34" t="s">
        <v>843</v>
      </c>
      <c s="35" t="s">
        <v>5</v>
      </c>
      <c s="6" t="s">
        <v>844</v>
      </c>
      <c s="36" t="s">
        <v>68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56</v>
      </c>
    </row>
    <row r="97" spans="1:5" ht="12.75">
      <c r="A97" t="s">
        <v>57</v>
      </c>
      <c r="E97" s="39" t="s">
        <v>242</v>
      </c>
    </row>
    <row r="98" spans="1:16" ht="12.75">
      <c r="A98" t="s">
        <v>49</v>
      </c>
      <c s="34" t="s">
        <v>146</v>
      </c>
      <c s="34" t="s">
        <v>845</v>
      </c>
      <c s="35" t="s">
        <v>5</v>
      </c>
      <c s="6" t="s">
        <v>846</v>
      </c>
      <c s="36" t="s">
        <v>68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56</v>
      </c>
    </row>
    <row r="101" spans="1:5" ht="12.75">
      <c r="A101" t="s">
        <v>57</v>
      </c>
      <c r="E101" s="39" t="s">
        <v>242</v>
      </c>
    </row>
    <row r="102" spans="1:16" ht="12.75">
      <c r="A102" t="s">
        <v>49</v>
      </c>
      <c s="34" t="s">
        <v>150</v>
      </c>
      <c s="34" t="s">
        <v>847</v>
      </c>
      <c s="35" t="s">
        <v>5</v>
      </c>
      <c s="6" t="s">
        <v>848</v>
      </c>
      <c s="36" t="s">
        <v>68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55</v>
      </c>
      <c r="E104" s="40" t="s">
        <v>56</v>
      </c>
    </row>
    <row r="105" spans="1:5" ht="12.75">
      <c r="A105" t="s">
        <v>57</v>
      </c>
      <c r="E105" s="39" t="s">
        <v>242</v>
      </c>
    </row>
    <row r="106" spans="1:16" ht="12.75">
      <c r="A106" t="s">
        <v>49</v>
      </c>
      <c s="34" t="s">
        <v>153</v>
      </c>
      <c s="34" t="s">
        <v>849</v>
      </c>
      <c s="35" t="s">
        <v>5</v>
      </c>
      <c s="6" t="s">
        <v>850</v>
      </c>
      <c s="36" t="s">
        <v>68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55</v>
      </c>
      <c r="E108" s="40" t="s">
        <v>56</v>
      </c>
    </row>
    <row r="109" spans="1:5" ht="12.75">
      <c r="A109" t="s">
        <v>57</v>
      </c>
      <c r="E109" s="39" t="s">
        <v>242</v>
      </c>
    </row>
    <row r="110" spans="1:16" ht="12.75">
      <c r="A110" t="s">
        <v>49</v>
      </c>
      <c s="34" t="s">
        <v>156</v>
      </c>
      <c s="34" t="s">
        <v>851</v>
      </c>
      <c s="35" t="s">
        <v>5</v>
      </c>
      <c s="6" t="s">
        <v>852</v>
      </c>
      <c s="36" t="s">
        <v>76</v>
      </c>
      <c s="37">
        <v>15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55</v>
      </c>
      <c r="E112" s="40" t="s">
        <v>56</v>
      </c>
    </row>
    <row r="113" spans="1:5" ht="12.75">
      <c r="A113" t="s">
        <v>57</v>
      </c>
      <c r="E113" s="39" t="s">
        <v>242</v>
      </c>
    </row>
    <row r="114" spans="1:16" ht="12.75">
      <c r="A114" t="s">
        <v>49</v>
      </c>
      <c s="34" t="s">
        <v>159</v>
      </c>
      <c s="34" t="s">
        <v>853</v>
      </c>
      <c s="35" t="s">
        <v>5</v>
      </c>
      <c s="6" t="s">
        <v>854</v>
      </c>
      <c s="36" t="s">
        <v>76</v>
      </c>
      <c s="37">
        <v>15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55</v>
      </c>
      <c r="E116" s="40" t="s">
        <v>56</v>
      </c>
    </row>
    <row r="117" spans="1:5" ht="12.75">
      <c r="A117" t="s">
        <v>57</v>
      </c>
      <c r="E117" s="39" t="s">
        <v>242</v>
      </c>
    </row>
    <row r="118" spans="1:16" ht="12.75">
      <c r="A118" t="s">
        <v>49</v>
      </c>
      <c s="34" t="s">
        <v>162</v>
      </c>
      <c s="34" t="s">
        <v>177</v>
      </c>
      <c s="35" t="s">
        <v>5</v>
      </c>
      <c s="6" t="s">
        <v>178</v>
      </c>
      <c s="36" t="s">
        <v>68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55</v>
      </c>
      <c r="E120" s="40" t="s">
        <v>56</v>
      </c>
    </row>
    <row r="121" spans="1:5" ht="12.75">
      <c r="A121" t="s">
        <v>57</v>
      </c>
      <c r="E121" s="39" t="s">
        <v>242</v>
      </c>
    </row>
    <row r="122" spans="1:16" ht="12.75">
      <c r="A122" t="s">
        <v>49</v>
      </c>
      <c s="34" t="s">
        <v>166</v>
      </c>
      <c s="34" t="s">
        <v>677</v>
      </c>
      <c s="35" t="s">
        <v>5</v>
      </c>
      <c s="6" t="s">
        <v>678</v>
      </c>
      <c s="36" t="s">
        <v>68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55</v>
      </c>
      <c r="E124" s="40" t="s">
        <v>56</v>
      </c>
    </row>
    <row r="125" spans="1:5" ht="12.75">
      <c r="A125" t="s">
        <v>57</v>
      </c>
      <c r="E125" s="39" t="s">
        <v>242</v>
      </c>
    </row>
    <row r="126" spans="1:16" ht="12.75">
      <c r="A126" t="s">
        <v>49</v>
      </c>
      <c s="34" t="s">
        <v>170</v>
      </c>
      <c s="34" t="s">
        <v>347</v>
      </c>
      <c s="35" t="s">
        <v>5</v>
      </c>
      <c s="6" t="s">
        <v>348</v>
      </c>
      <c s="36" t="s">
        <v>68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55</v>
      </c>
      <c r="E128" s="40" t="s">
        <v>56</v>
      </c>
    </row>
    <row r="129" spans="1:5" ht="114.75">
      <c r="A129" t="s">
        <v>57</v>
      </c>
      <c r="E129" s="39" t="s">
        <v>855</v>
      </c>
    </row>
    <row r="130" spans="1:16" ht="12.75">
      <c r="A130" t="s">
        <v>49</v>
      </c>
      <c s="34" t="s">
        <v>173</v>
      </c>
      <c s="34" t="s">
        <v>350</v>
      </c>
      <c s="35" t="s">
        <v>5</v>
      </c>
      <c s="6" t="s">
        <v>351</v>
      </c>
      <c s="36" t="s">
        <v>68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55</v>
      </c>
      <c r="E132" s="40" t="s">
        <v>56</v>
      </c>
    </row>
    <row r="133" spans="1:5" ht="102">
      <c r="A133" t="s">
        <v>57</v>
      </c>
      <c r="E133" s="39" t="s">
        <v>856</v>
      </c>
    </row>
    <row r="134" spans="1:16" ht="12.75">
      <c r="A134" t="s">
        <v>49</v>
      </c>
      <c s="34" t="s">
        <v>176</v>
      </c>
      <c s="34" t="s">
        <v>401</v>
      </c>
      <c s="35" t="s">
        <v>5</v>
      </c>
      <c s="6" t="s">
        <v>402</v>
      </c>
      <c s="36" t="s">
        <v>76</v>
      </c>
      <c s="37">
        <v>25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55</v>
      </c>
      <c r="E136" s="40" t="s">
        <v>56</v>
      </c>
    </row>
    <row r="137" spans="1:5" ht="12.75">
      <c r="A137" t="s">
        <v>57</v>
      </c>
      <c r="E137" s="39" t="s">
        <v>242</v>
      </c>
    </row>
    <row r="138" spans="1:16" ht="12.75">
      <c r="A138" t="s">
        <v>49</v>
      </c>
      <c s="34" t="s">
        <v>179</v>
      </c>
      <c s="34" t="s">
        <v>607</v>
      </c>
      <c s="35" t="s">
        <v>5</v>
      </c>
      <c s="6" t="s">
        <v>608</v>
      </c>
      <c s="36" t="s">
        <v>76</v>
      </c>
      <c s="37">
        <v>15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55</v>
      </c>
      <c r="E140" s="40" t="s">
        <v>56</v>
      </c>
    </row>
    <row r="141" spans="1:5" ht="12.75">
      <c r="A141" t="s">
        <v>57</v>
      </c>
      <c r="E141" s="39" t="s">
        <v>242</v>
      </c>
    </row>
    <row r="142" spans="1:16" ht="25.5">
      <c r="A142" t="s">
        <v>49</v>
      </c>
      <c s="34" t="s">
        <v>183</v>
      </c>
      <c s="34" t="s">
        <v>404</v>
      </c>
      <c s="35" t="s">
        <v>5</v>
      </c>
      <c s="6" t="s">
        <v>405</v>
      </c>
      <c s="36" t="s">
        <v>68</v>
      </c>
      <c s="37">
        <v>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55</v>
      </c>
      <c r="E144" s="40" t="s">
        <v>56</v>
      </c>
    </row>
    <row r="145" spans="1:5" ht="12.75">
      <c r="A145" t="s">
        <v>57</v>
      </c>
      <c r="E145" s="39" t="s">
        <v>242</v>
      </c>
    </row>
    <row r="146" spans="1:16" ht="25.5">
      <c r="A146" t="s">
        <v>49</v>
      </c>
      <c s="34" t="s">
        <v>187</v>
      </c>
      <c s="34" t="s">
        <v>619</v>
      </c>
      <c s="35" t="s">
        <v>5</v>
      </c>
      <c s="6" t="s">
        <v>620</v>
      </c>
      <c s="36" t="s">
        <v>68</v>
      </c>
      <c s="37">
        <v>6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55</v>
      </c>
      <c r="E148" s="40" t="s">
        <v>56</v>
      </c>
    </row>
    <row r="149" spans="1:5" ht="12.75">
      <c r="A149" t="s">
        <v>57</v>
      </c>
      <c r="E149" s="39" t="s">
        <v>242</v>
      </c>
    </row>
    <row r="150" spans="1:16" ht="12.75">
      <c r="A150" t="s">
        <v>49</v>
      </c>
      <c s="34" t="s">
        <v>191</v>
      </c>
      <c s="34" t="s">
        <v>425</v>
      </c>
      <c s="35" t="s">
        <v>5</v>
      </c>
      <c s="6" t="s">
        <v>426</v>
      </c>
      <c s="36" t="s">
        <v>68</v>
      </c>
      <c s="37">
        <v>7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55</v>
      </c>
      <c r="E152" s="40" t="s">
        <v>56</v>
      </c>
    </row>
    <row r="153" spans="1:5" ht="12.75">
      <c r="A153" t="s">
        <v>57</v>
      </c>
      <c r="E153" s="39" t="s">
        <v>242</v>
      </c>
    </row>
    <row r="154" spans="1:16" ht="12.75">
      <c r="A154" t="s">
        <v>49</v>
      </c>
      <c s="34" t="s">
        <v>196</v>
      </c>
      <c s="34" t="s">
        <v>857</v>
      </c>
      <c s="35" t="s">
        <v>5</v>
      </c>
      <c s="6" t="s">
        <v>858</v>
      </c>
      <c s="36" t="s">
        <v>68</v>
      </c>
      <c s="37">
        <v>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55</v>
      </c>
      <c r="E156" s="40" t="s">
        <v>56</v>
      </c>
    </row>
    <row r="157" spans="1:5" ht="12.75">
      <c r="A157" t="s">
        <v>57</v>
      </c>
      <c r="E157" s="39" t="s">
        <v>242</v>
      </c>
    </row>
    <row r="158" spans="1:16" ht="12.75">
      <c r="A158" t="s">
        <v>49</v>
      </c>
      <c s="34" t="s">
        <v>200</v>
      </c>
      <c s="34" t="s">
        <v>398</v>
      </c>
      <c s="35" t="s">
        <v>5</v>
      </c>
      <c s="6" t="s">
        <v>399</v>
      </c>
      <c s="36" t="s">
        <v>68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55</v>
      </c>
      <c r="E160" s="40" t="s">
        <v>56</v>
      </c>
    </row>
    <row r="161" spans="1:5" ht="12.75">
      <c r="A161" t="s">
        <v>57</v>
      </c>
      <c r="E161" s="39" t="s">
        <v>242</v>
      </c>
    </row>
    <row r="162" spans="1:16" ht="12.75">
      <c r="A162" t="s">
        <v>49</v>
      </c>
      <c s="34" t="s">
        <v>204</v>
      </c>
      <c s="34" t="s">
        <v>325</v>
      </c>
      <c s="35" t="s">
        <v>5</v>
      </c>
      <c s="6" t="s">
        <v>326</v>
      </c>
      <c s="36" t="s">
        <v>76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55</v>
      </c>
      <c r="E164" s="40" t="s">
        <v>56</v>
      </c>
    </row>
    <row r="165" spans="1:5" ht="12.75">
      <c r="A165" t="s">
        <v>57</v>
      </c>
      <c r="E165" s="39" t="s">
        <v>242</v>
      </c>
    </row>
    <row r="166" spans="1:16" ht="12.75">
      <c r="A166" t="s">
        <v>49</v>
      </c>
      <c s="34" t="s">
        <v>208</v>
      </c>
      <c s="34" t="s">
        <v>327</v>
      </c>
      <c s="35" t="s">
        <v>5</v>
      </c>
      <c s="6" t="s">
        <v>328</v>
      </c>
      <c s="36" t="s">
        <v>76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55</v>
      </c>
      <c r="E168" s="40" t="s">
        <v>56</v>
      </c>
    </row>
    <row r="169" spans="1:5" ht="12.75">
      <c r="A169" t="s">
        <v>57</v>
      </c>
      <c r="E169" s="39" t="s">
        <v>242</v>
      </c>
    </row>
    <row r="170" spans="1:16" ht="12.75">
      <c r="A170" t="s">
        <v>49</v>
      </c>
      <c s="34" t="s">
        <v>211</v>
      </c>
      <c s="34" t="s">
        <v>362</v>
      </c>
      <c s="35" t="s">
        <v>5</v>
      </c>
      <c s="6" t="s">
        <v>363</v>
      </c>
      <c s="36" t="s">
        <v>316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55</v>
      </c>
      <c r="E172" s="40" t="s">
        <v>56</v>
      </c>
    </row>
    <row r="173" spans="1:5" ht="12.75">
      <c r="A173" t="s">
        <v>57</v>
      </c>
      <c r="E173" s="39" t="s">
        <v>242</v>
      </c>
    </row>
    <row r="174" spans="1:16" ht="12.75">
      <c r="A174" t="s">
        <v>49</v>
      </c>
      <c s="34" t="s">
        <v>214</v>
      </c>
      <c s="34" t="s">
        <v>353</v>
      </c>
      <c s="35" t="s">
        <v>5</v>
      </c>
      <c s="6" t="s">
        <v>354</v>
      </c>
      <c s="36" t="s">
        <v>316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55</v>
      </c>
      <c r="E176" s="40" t="s">
        <v>56</v>
      </c>
    </row>
    <row r="177" spans="1:5" ht="12.75">
      <c r="A177" t="s">
        <v>57</v>
      </c>
      <c r="E177" s="39" t="s">
        <v>242</v>
      </c>
    </row>
    <row r="178" spans="1:16" ht="12.75">
      <c r="A178" t="s">
        <v>49</v>
      </c>
      <c s="34" t="s">
        <v>220</v>
      </c>
      <c s="34" t="s">
        <v>859</v>
      </c>
      <c s="35" t="s">
        <v>5</v>
      </c>
      <c s="6" t="s">
        <v>860</v>
      </c>
      <c s="36" t="s">
        <v>68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55</v>
      </c>
      <c r="E180" s="40" t="s">
        <v>56</v>
      </c>
    </row>
    <row r="181" spans="1:5" ht="12.75">
      <c r="A181" t="s">
        <v>57</v>
      </c>
      <c r="E181" s="39" t="s">
        <v>242</v>
      </c>
    </row>
    <row r="182" spans="1:16" ht="25.5">
      <c r="A182" t="s">
        <v>49</v>
      </c>
      <c s="34" t="s">
        <v>226</v>
      </c>
      <c s="34" t="s">
        <v>368</v>
      </c>
      <c s="35" t="s">
        <v>5</v>
      </c>
      <c s="6" t="s">
        <v>369</v>
      </c>
      <c s="36" t="s">
        <v>68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55</v>
      </c>
      <c r="E184" s="40" t="s">
        <v>56</v>
      </c>
    </row>
    <row r="185" spans="1:5" ht="12.75">
      <c r="A185" t="s">
        <v>57</v>
      </c>
      <c r="E185" s="39" t="s">
        <v>242</v>
      </c>
    </row>
    <row r="186" spans="1:16" ht="12.75">
      <c r="A186" t="s">
        <v>49</v>
      </c>
      <c s="34" t="s">
        <v>232</v>
      </c>
      <c s="34" t="s">
        <v>717</v>
      </c>
      <c s="35" t="s">
        <v>5</v>
      </c>
      <c s="6" t="s">
        <v>718</v>
      </c>
      <c s="36" t="s">
        <v>316</v>
      </c>
      <c s="37">
        <v>8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114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55</v>
      </c>
      <c r="E188" s="40" t="s">
        <v>56</v>
      </c>
    </row>
    <row r="189" spans="1:5" ht="127.5">
      <c r="A189" t="s">
        <v>57</v>
      </c>
      <c r="E189" s="39" t="s">
        <v>719</v>
      </c>
    </row>
    <row r="190" spans="1:16" ht="12.75">
      <c r="A190" t="s">
        <v>49</v>
      </c>
      <c s="34" t="s">
        <v>336</v>
      </c>
      <c s="34" t="s">
        <v>861</v>
      </c>
      <c s="35" t="s">
        <v>5</v>
      </c>
      <c s="6" t="s">
        <v>862</v>
      </c>
      <c s="36" t="s">
        <v>316</v>
      </c>
      <c s="37">
        <v>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114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55</v>
      </c>
      <c r="E192" s="40" t="s">
        <v>56</v>
      </c>
    </row>
    <row r="193" spans="1:5" ht="127.5">
      <c r="A193" t="s">
        <v>57</v>
      </c>
      <c r="E193" s="39" t="s">
        <v>863</v>
      </c>
    </row>
    <row r="194" spans="1:16" ht="25.5">
      <c r="A194" t="s">
        <v>49</v>
      </c>
      <c s="34" t="s">
        <v>339</v>
      </c>
      <c s="34" t="s">
        <v>864</v>
      </c>
      <c s="35" t="s">
        <v>5</v>
      </c>
      <c s="6" t="s">
        <v>865</v>
      </c>
      <c s="36" t="s">
        <v>866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114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55</v>
      </c>
      <c r="E196" s="40" t="s">
        <v>56</v>
      </c>
    </row>
    <row r="197" spans="1:5" ht="114.75">
      <c r="A197" t="s">
        <v>57</v>
      </c>
      <c r="E197" s="39" t="s">
        <v>855</v>
      </c>
    </row>
    <row r="198" spans="1:13" ht="12.75">
      <c r="A198" t="s">
        <v>46</v>
      </c>
      <c r="C198" s="31" t="s">
        <v>218</v>
      </c>
      <c r="E198" s="33" t="s">
        <v>219</v>
      </c>
      <c r="J198" s="32">
        <f>0</f>
      </c>
      <c s="32">
        <f>0</f>
      </c>
      <c s="32">
        <f>0+L199</f>
      </c>
      <c s="32">
        <f>0+M199</f>
      </c>
    </row>
    <row r="199" spans="1:16" ht="25.5">
      <c r="A199" t="s">
        <v>49</v>
      </c>
      <c s="34" t="s">
        <v>342</v>
      </c>
      <c s="34" t="s">
        <v>227</v>
      </c>
      <c s="35" t="s">
        <v>228</v>
      </c>
      <c s="6" t="s">
        <v>229</v>
      </c>
      <c s="36" t="s">
        <v>224</v>
      </c>
      <c s="37">
        <v>0.01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230</v>
      </c>
      <c>
        <f>(M199*21)/100</f>
      </c>
      <c t="s">
        <v>27</v>
      </c>
    </row>
    <row r="200" spans="1:5" ht="25.5">
      <c r="A200" s="35" t="s">
        <v>54</v>
      </c>
      <c r="E200" s="39" t="s">
        <v>231</v>
      </c>
    </row>
    <row r="201" spans="1:5" ht="12.75">
      <c r="A201" s="35" t="s">
        <v>55</v>
      </c>
      <c r="E201" s="40" t="s">
        <v>56</v>
      </c>
    </row>
    <row r="202" spans="1:5" ht="102">
      <c r="A202" t="s">
        <v>57</v>
      </c>
      <c r="E202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867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867</v>
      </c>
      <c r="E4" s="26" t="s">
        <v>868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COUNTIFS(L8:L97,"=0",A8:A97,"P")+COUNTIFS(L8:L97,"",A8:A97,"P")+SUM(Q8:Q97)</f>
      </c>
    </row>
    <row r="8" spans="1:13" ht="12.75">
      <c r="A8" t="s">
        <v>44</v>
      </c>
      <c r="C8" s="28" t="s">
        <v>871</v>
      </c>
      <c r="E8" s="30" t="s">
        <v>870</v>
      </c>
      <c r="J8" s="29">
        <f>0+J9+J22+J35+J44+J61+J70+J75+J96</f>
      </c>
      <c s="29">
        <f>0+K9+K22+K35+K44+K61+K70+K75+K96</f>
      </c>
      <c s="29">
        <f>0+L9+L22+L35+L44+L61+L70+L75+L96</f>
      </c>
      <c s="29">
        <f>0+M9+M22+M35+M44+M61+M70+M75+M96</f>
      </c>
    </row>
    <row r="9" spans="1:13" ht="12.75">
      <c r="A9" t="s">
        <v>46</v>
      </c>
      <c r="C9" s="31" t="s">
        <v>90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872</v>
      </c>
      <c s="35" t="s">
        <v>5</v>
      </c>
      <c s="6" t="s">
        <v>873</v>
      </c>
      <c s="36" t="s">
        <v>52</v>
      </c>
      <c s="37">
        <v>482.06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369.75">
      <c r="A13" t="s">
        <v>57</v>
      </c>
      <c r="E13" s="39" t="s">
        <v>874</v>
      </c>
    </row>
    <row r="14" spans="1:16" ht="12.75">
      <c r="A14" t="s">
        <v>49</v>
      </c>
      <c s="34" t="s">
        <v>27</v>
      </c>
      <c s="34" t="s">
        <v>875</v>
      </c>
      <c s="35" t="s">
        <v>5</v>
      </c>
      <c s="6" t="s">
        <v>876</v>
      </c>
      <c s="36" t="s">
        <v>52</v>
      </c>
      <c s="37">
        <v>1242.32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280.5">
      <c r="A17" t="s">
        <v>57</v>
      </c>
      <c r="E17" s="39" t="s">
        <v>877</v>
      </c>
    </row>
    <row r="18" spans="1:16" ht="12.75">
      <c r="A18" t="s">
        <v>49</v>
      </c>
      <c s="34" t="s">
        <v>26</v>
      </c>
      <c s="34" t="s">
        <v>878</v>
      </c>
      <c s="35" t="s">
        <v>5</v>
      </c>
      <c s="6" t="s">
        <v>879</v>
      </c>
      <c s="36" t="s">
        <v>625</v>
      </c>
      <c s="37">
        <v>1408.08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</v>
      </c>
    </row>
    <row r="21" spans="1:5" ht="25.5">
      <c r="A21" t="s">
        <v>57</v>
      </c>
      <c r="E21" s="39" t="s">
        <v>880</v>
      </c>
    </row>
    <row r="22" spans="1:13" ht="12.75">
      <c r="A22" t="s">
        <v>46</v>
      </c>
      <c r="C22" s="31" t="s">
        <v>133</v>
      </c>
      <c r="E22" s="33" t="s">
        <v>881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65</v>
      </c>
      <c s="34" t="s">
        <v>882</v>
      </c>
      <c s="35" t="s">
        <v>5</v>
      </c>
      <c s="6" t="s">
        <v>883</v>
      </c>
      <c s="36" t="s">
        <v>52</v>
      </c>
      <c s="37">
        <v>2.74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884</v>
      </c>
    </row>
    <row r="26" spans="1:5" ht="38.25">
      <c r="A26" t="s">
        <v>57</v>
      </c>
      <c r="E26" s="39" t="s">
        <v>885</v>
      </c>
    </row>
    <row r="27" spans="1:16" ht="12.75">
      <c r="A27" t="s">
        <v>49</v>
      </c>
      <c s="34" t="s">
        <v>70</v>
      </c>
      <c s="34" t="s">
        <v>886</v>
      </c>
      <c s="35" t="s">
        <v>5</v>
      </c>
      <c s="6" t="s">
        <v>887</v>
      </c>
      <c s="36" t="s">
        <v>52</v>
      </c>
      <c s="37">
        <v>1.18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25.5">
      <c r="A29" s="35" t="s">
        <v>55</v>
      </c>
      <c r="E29" s="40" t="s">
        <v>888</v>
      </c>
    </row>
    <row r="30" spans="1:5" ht="369.75">
      <c r="A30" t="s">
        <v>57</v>
      </c>
      <c r="E30" s="39" t="s">
        <v>889</v>
      </c>
    </row>
    <row r="31" spans="1:16" ht="12.75">
      <c r="A31" t="s">
        <v>49</v>
      </c>
      <c s="34" t="s">
        <v>73</v>
      </c>
      <c s="34" t="s">
        <v>890</v>
      </c>
      <c s="35" t="s">
        <v>5</v>
      </c>
      <c s="6" t="s">
        <v>891</v>
      </c>
      <c s="36" t="s">
        <v>52</v>
      </c>
      <c s="37">
        <v>43.71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25.5">
      <c r="A33" s="35" t="s">
        <v>55</v>
      </c>
      <c r="E33" s="40" t="s">
        <v>892</v>
      </c>
    </row>
    <row r="34" spans="1:5" ht="369.75">
      <c r="A34" t="s">
        <v>57</v>
      </c>
      <c r="E34" s="39" t="s">
        <v>889</v>
      </c>
    </row>
    <row r="35" spans="1:13" ht="12.75">
      <c r="A35" t="s">
        <v>46</v>
      </c>
      <c r="C35" s="31" t="s">
        <v>170</v>
      </c>
      <c r="E35" s="33" t="s">
        <v>893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49</v>
      </c>
      <c s="34" t="s">
        <v>78</v>
      </c>
      <c s="34" t="s">
        <v>894</v>
      </c>
      <c s="35" t="s">
        <v>5</v>
      </c>
      <c s="6" t="s">
        <v>895</v>
      </c>
      <c s="36" t="s">
        <v>52</v>
      </c>
      <c s="37">
        <v>9.35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55</v>
      </c>
      <c r="E38" s="40" t="s">
        <v>896</v>
      </c>
    </row>
    <row r="39" spans="1:5" ht="369.75">
      <c r="A39" t="s">
        <v>57</v>
      </c>
      <c r="E39" s="39" t="s">
        <v>897</v>
      </c>
    </row>
    <row r="40" spans="1:16" ht="12.75">
      <c r="A40" t="s">
        <v>49</v>
      </c>
      <c s="34" t="s">
        <v>82</v>
      </c>
      <c s="34" t="s">
        <v>898</v>
      </c>
      <c s="35" t="s">
        <v>5</v>
      </c>
      <c s="6" t="s">
        <v>899</v>
      </c>
      <c s="36" t="s">
        <v>224</v>
      </c>
      <c s="37">
        <v>0.672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12.75">
      <c r="A42" s="35" t="s">
        <v>55</v>
      </c>
      <c r="E42" s="40" t="s">
        <v>900</v>
      </c>
    </row>
    <row r="43" spans="1:5" ht="267.75">
      <c r="A43" t="s">
        <v>57</v>
      </c>
      <c r="E43" s="39" t="s">
        <v>901</v>
      </c>
    </row>
    <row r="44" spans="1:13" ht="12.75">
      <c r="A44" t="s">
        <v>46</v>
      </c>
      <c r="C44" s="31" t="s">
        <v>349</v>
      </c>
      <c r="E44" s="33" t="s">
        <v>902</v>
      </c>
      <c r="J44" s="32">
        <f>0</f>
      </c>
      <c s="32">
        <f>0</f>
      </c>
      <c s="32">
        <f>0+L45+L49+L53+L57</f>
      </c>
      <c s="32">
        <f>0+M45+M49+M53+M57</f>
      </c>
    </row>
    <row r="45" spans="1:16" ht="12.75">
      <c r="A45" t="s">
        <v>49</v>
      </c>
      <c s="34" t="s">
        <v>86</v>
      </c>
      <c s="34" t="s">
        <v>903</v>
      </c>
      <c s="35" t="s">
        <v>5</v>
      </c>
      <c s="6" t="s">
        <v>904</v>
      </c>
      <c s="36" t="s">
        <v>52</v>
      </c>
      <c s="37">
        <v>279.52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55</v>
      </c>
      <c r="E47" s="40" t="s">
        <v>905</v>
      </c>
    </row>
    <row r="48" spans="1:5" ht="51">
      <c r="A48" t="s">
        <v>57</v>
      </c>
      <c r="E48" s="39" t="s">
        <v>906</v>
      </c>
    </row>
    <row r="49" spans="1:16" ht="25.5">
      <c r="A49" t="s">
        <v>49</v>
      </c>
      <c s="34" t="s">
        <v>90</v>
      </c>
      <c s="34" t="s">
        <v>907</v>
      </c>
      <c s="35" t="s">
        <v>5</v>
      </c>
      <c s="6" t="s">
        <v>908</v>
      </c>
      <c s="36" t="s">
        <v>625</v>
      </c>
      <c s="37">
        <v>977.04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909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12.75">
      <c r="A51" s="35" t="s">
        <v>55</v>
      </c>
      <c r="E51" s="40" t="s">
        <v>910</v>
      </c>
    </row>
    <row r="52" spans="1:5" ht="165.75">
      <c r="A52" t="s">
        <v>57</v>
      </c>
      <c r="E52" s="39" t="s">
        <v>911</v>
      </c>
    </row>
    <row r="53" spans="1:16" ht="12.75">
      <c r="A53" t="s">
        <v>49</v>
      </c>
      <c s="34" t="s">
        <v>94</v>
      </c>
      <c s="34" t="s">
        <v>912</v>
      </c>
      <c s="35" t="s">
        <v>5</v>
      </c>
      <c s="6" t="s">
        <v>913</v>
      </c>
      <c s="36" t="s">
        <v>625</v>
      </c>
      <c s="37">
        <v>8.49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909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55</v>
      </c>
      <c r="E55" s="40" t="s">
        <v>914</v>
      </c>
    </row>
    <row r="56" spans="1:5" ht="165.75">
      <c r="A56" t="s">
        <v>57</v>
      </c>
      <c r="E56" s="39" t="s">
        <v>911</v>
      </c>
    </row>
    <row r="57" spans="1:16" ht="25.5">
      <c r="A57" t="s">
        <v>49</v>
      </c>
      <c s="34" t="s">
        <v>98</v>
      </c>
      <c s="34" t="s">
        <v>912</v>
      </c>
      <c s="35" t="s">
        <v>47</v>
      </c>
      <c s="6" t="s">
        <v>915</v>
      </c>
      <c s="36" t="s">
        <v>625</v>
      </c>
      <c s="37">
        <v>154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909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55</v>
      </c>
      <c r="E59" s="40" t="s">
        <v>916</v>
      </c>
    </row>
    <row r="60" spans="1:5" ht="165.75">
      <c r="A60" t="s">
        <v>57</v>
      </c>
      <c r="E60" s="39" t="s">
        <v>911</v>
      </c>
    </row>
    <row r="61" spans="1:13" ht="12.75">
      <c r="A61" t="s">
        <v>46</v>
      </c>
      <c r="C61" s="31" t="s">
        <v>917</v>
      </c>
      <c r="E61" s="33" t="s">
        <v>918</v>
      </c>
      <c r="J61" s="32">
        <f>0</f>
      </c>
      <c s="32">
        <f>0</f>
      </c>
      <c s="32">
        <f>0+L62+L66</f>
      </c>
      <c s="32">
        <f>0+M62+M66</f>
      </c>
    </row>
    <row r="62" spans="1:16" ht="25.5">
      <c r="A62" t="s">
        <v>49</v>
      </c>
      <c s="34" t="s">
        <v>102</v>
      </c>
      <c s="34" t="s">
        <v>919</v>
      </c>
      <c s="35" t="s">
        <v>5</v>
      </c>
      <c s="6" t="s">
        <v>920</v>
      </c>
      <c s="36" t="s">
        <v>625</v>
      </c>
      <c s="37">
        <v>620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25.5">
      <c r="A64" s="35" t="s">
        <v>55</v>
      </c>
      <c r="E64" s="40" t="s">
        <v>921</v>
      </c>
    </row>
    <row r="65" spans="1:5" ht="191.25">
      <c r="A65" t="s">
        <v>57</v>
      </c>
      <c r="E65" s="39" t="s">
        <v>922</v>
      </c>
    </row>
    <row r="66" spans="1:16" ht="12.75">
      <c r="A66" t="s">
        <v>49</v>
      </c>
      <c s="34" t="s">
        <v>106</v>
      </c>
      <c s="34" t="s">
        <v>923</v>
      </c>
      <c s="35" t="s">
        <v>5</v>
      </c>
      <c s="6" t="s">
        <v>924</v>
      </c>
      <c s="36" t="s">
        <v>625</v>
      </c>
      <c s="37">
        <v>9.71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925</v>
      </c>
    </row>
    <row r="69" spans="1:5" ht="51">
      <c r="A69" t="s">
        <v>57</v>
      </c>
      <c r="E69" s="39" t="s">
        <v>926</v>
      </c>
    </row>
    <row r="70" spans="1:13" ht="12.75">
      <c r="A70" t="s">
        <v>46</v>
      </c>
      <c r="C70" s="31" t="s">
        <v>755</v>
      </c>
      <c r="E70" s="33" t="s">
        <v>927</v>
      </c>
      <c r="J70" s="32">
        <f>0</f>
      </c>
      <c s="32">
        <f>0</f>
      </c>
      <c s="32">
        <f>0+L71</f>
      </c>
      <c s="32">
        <f>0+M71</f>
      </c>
    </row>
    <row r="71" spans="1:16" ht="12.75">
      <c r="A71" t="s">
        <v>49</v>
      </c>
      <c s="34" t="s">
        <v>110</v>
      </c>
      <c s="34" t="s">
        <v>928</v>
      </c>
      <c s="35" t="s">
        <v>5</v>
      </c>
      <c s="6" t="s">
        <v>929</v>
      </c>
      <c s="36" t="s">
        <v>68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909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51">
      <c r="A73" s="35" t="s">
        <v>55</v>
      </c>
      <c r="E73" s="40" t="s">
        <v>930</v>
      </c>
    </row>
    <row r="74" spans="1:5" ht="12.75">
      <c r="A74" t="s">
        <v>57</v>
      </c>
      <c r="E74" s="39" t="s">
        <v>931</v>
      </c>
    </row>
    <row r="75" spans="1:13" ht="12.75">
      <c r="A75" t="s">
        <v>46</v>
      </c>
      <c r="C75" s="31" t="s">
        <v>781</v>
      </c>
      <c r="E75" s="33" t="s">
        <v>932</v>
      </c>
      <c r="J75" s="32">
        <f>0</f>
      </c>
      <c s="32">
        <f>0</f>
      </c>
      <c s="32">
        <f>0+L76+L80+L84+L88+L92</f>
      </c>
      <c s="32">
        <f>0+M76+M80+M84+M88+M92</f>
      </c>
    </row>
    <row r="76" spans="1:16" ht="12.75">
      <c r="A76" t="s">
        <v>49</v>
      </c>
      <c s="34" t="s">
        <v>116</v>
      </c>
      <c s="34" t="s">
        <v>933</v>
      </c>
      <c s="35" t="s">
        <v>5</v>
      </c>
      <c s="6" t="s">
        <v>934</v>
      </c>
      <c s="36" t="s">
        <v>76</v>
      </c>
      <c s="37">
        <v>69.98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55</v>
      </c>
      <c r="E78" s="40" t="s">
        <v>935</v>
      </c>
    </row>
    <row r="79" spans="1:5" ht="63.75">
      <c r="A79" t="s">
        <v>57</v>
      </c>
      <c r="E79" s="39" t="s">
        <v>936</v>
      </c>
    </row>
    <row r="80" spans="1:16" ht="12.75">
      <c r="A80" t="s">
        <v>49</v>
      </c>
      <c s="34" t="s">
        <v>120</v>
      </c>
      <c s="34" t="s">
        <v>937</v>
      </c>
      <c s="35" t="s">
        <v>5</v>
      </c>
      <c s="6" t="s">
        <v>938</v>
      </c>
      <c s="36" t="s">
        <v>76</v>
      </c>
      <c s="37">
        <v>30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55</v>
      </c>
      <c r="E82" s="40" t="s">
        <v>939</v>
      </c>
    </row>
    <row r="83" spans="1:5" ht="51">
      <c r="A83" t="s">
        <v>57</v>
      </c>
      <c r="E83" s="39" t="s">
        <v>940</v>
      </c>
    </row>
    <row r="84" spans="1:16" ht="12.75">
      <c r="A84" t="s">
        <v>49</v>
      </c>
      <c s="34" t="s">
        <v>125</v>
      </c>
      <c s="34" t="s">
        <v>941</v>
      </c>
      <c s="35" t="s">
        <v>5</v>
      </c>
      <c s="6" t="s">
        <v>942</v>
      </c>
      <c s="36" t="s">
        <v>76</v>
      </c>
      <c s="37">
        <v>310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25.5">
      <c r="A86" s="35" t="s">
        <v>55</v>
      </c>
      <c r="E86" s="40" t="s">
        <v>943</v>
      </c>
    </row>
    <row r="87" spans="1:5" ht="229.5">
      <c r="A87" t="s">
        <v>57</v>
      </c>
      <c r="E87" s="39" t="s">
        <v>944</v>
      </c>
    </row>
    <row r="88" spans="1:16" ht="25.5">
      <c r="A88" t="s">
        <v>49</v>
      </c>
      <c s="34" t="s">
        <v>129</v>
      </c>
      <c s="34" t="s">
        <v>945</v>
      </c>
      <c s="35" t="s">
        <v>5</v>
      </c>
      <c s="6" t="s">
        <v>946</v>
      </c>
      <c s="36" t="s">
        <v>76</v>
      </c>
      <c s="37">
        <v>280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909</v>
      </c>
      <c>
        <f>(M88*21)/100</f>
      </c>
      <c t="s">
        <v>27</v>
      </c>
    </row>
    <row r="89" spans="1:5" ht="12.75">
      <c r="A89" s="35" t="s">
        <v>54</v>
      </c>
      <c r="E89" s="39" t="s">
        <v>5</v>
      </c>
    </row>
    <row r="90" spans="1:5" ht="25.5">
      <c r="A90" s="35" t="s">
        <v>55</v>
      </c>
      <c r="E90" s="40" t="s">
        <v>947</v>
      </c>
    </row>
    <row r="91" spans="1:5" ht="229.5">
      <c r="A91" t="s">
        <v>57</v>
      </c>
      <c r="E91" s="39" t="s">
        <v>948</v>
      </c>
    </row>
    <row r="92" spans="1:16" ht="25.5">
      <c r="A92" t="s">
        <v>49</v>
      </c>
      <c s="34" t="s">
        <v>133</v>
      </c>
      <c s="34" t="s">
        <v>949</v>
      </c>
      <c s="35" t="s">
        <v>5</v>
      </c>
      <c s="6" t="s">
        <v>950</v>
      </c>
      <c s="36" t="s">
        <v>625</v>
      </c>
      <c s="37">
        <v>5.66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909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55</v>
      </c>
      <c r="E94" s="40" t="s">
        <v>951</v>
      </c>
    </row>
    <row r="95" spans="1:5" ht="229.5">
      <c r="A95" t="s">
        <v>57</v>
      </c>
      <c r="E95" s="39" t="s">
        <v>952</v>
      </c>
    </row>
    <row r="96" spans="1:13" ht="12.75">
      <c r="A96" t="s">
        <v>46</v>
      </c>
      <c r="C96" s="31" t="s">
        <v>218</v>
      </c>
      <c r="E96" s="33" t="s">
        <v>219</v>
      </c>
      <c r="J96" s="32">
        <f>0</f>
      </c>
      <c s="32">
        <f>0</f>
      </c>
      <c s="32">
        <f>0+L97</f>
      </c>
      <c s="32">
        <f>0+M97</f>
      </c>
    </row>
    <row r="97" spans="1:16" ht="38.25">
      <c r="A97" t="s">
        <v>49</v>
      </c>
      <c s="34" t="s">
        <v>137</v>
      </c>
      <c s="34" t="s">
        <v>221</v>
      </c>
      <c s="35" t="s">
        <v>222</v>
      </c>
      <c s="6" t="s">
        <v>223</v>
      </c>
      <c s="36" t="s">
        <v>224</v>
      </c>
      <c s="37">
        <v>867.708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55</v>
      </c>
      <c r="E99" s="40" t="s">
        <v>953</v>
      </c>
    </row>
    <row r="100" spans="1:5" ht="102">
      <c r="A100" t="s">
        <v>57</v>
      </c>
      <c r="E100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